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15" yWindow="-45" windowWidth="15480" windowHeight="4650" tabRatio="834" activeTab="5"/>
  </bookViews>
  <sheets>
    <sheet name="Income statement " sheetId="1" r:id="rId1"/>
    <sheet name="Balance sheet" sheetId="2" r:id="rId2"/>
    <sheet name="Changes in equity " sheetId="3" r:id="rId3"/>
    <sheet name="Changes in equity  (2010)ss" sheetId="4" state="hidden" r:id="rId4"/>
    <sheet name="Changes in equity  (2011)" sheetId="5" r:id="rId5"/>
    <sheet name="Cash flow" sheetId="6" r:id="rId6"/>
    <sheet name="Cash flow (2)" sheetId="7" state="hidden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nm.Print_Area" localSheetId="1">'Balance sheet'!$A$1:$J$85</definedName>
    <definedName name="_xlnm.Print_Area" localSheetId="5">'Cash flow'!$A$1:$F$86</definedName>
    <definedName name="_xlnm.Print_Area" localSheetId="6">'Cash flow (2)'!$A$1:$F$86</definedName>
    <definedName name="_xlnm.Print_Area" localSheetId="2">'Changes in equity '!$A$1:$G$54</definedName>
    <definedName name="_xlnm.Print_Area" localSheetId="3">'Changes in equity  (2010)ss'!$A$1:$N$62</definedName>
    <definedName name="_xlnm.Print_Area" localSheetId="4">'Changes in equity  (2011)'!$A$1:$G$57</definedName>
    <definedName name="_xlnm.Print_Area" localSheetId="0">'Income statement '!$A$1:$H$60</definedName>
    <definedName name="_xlnm.Print_Titles" localSheetId="5">'Cash flow'!$1:$8</definedName>
    <definedName name="_xlnm.Print_Titles" localSheetId="6">'Cash flow (2)'!$1:$8</definedName>
    <definedName name="_xlnm.Print_Titles" localSheetId="2">'Changes in equity '!$1:$9</definedName>
    <definedName name="_xlnm.Print_Titles" localSheetId="3">'Changes in equity  (2010)ss'!$1:$11</definedName>
    <definedName name="_xlnm.Print_Titles" localSheetId="4">'Changes in equity  (2011)'!$1:$7</definedName>
    <definedName name="Z_0D394D9C_A6D9_4586_A725_6CEF396CB5E6_.wvu.PrintArea" localSheetId="1" hidden="1">'Balance sheet'!$A$1:$H$84</definedName>
    <definedName name="Z_0D394D9C_A6D9_4586_A725_6CEF396CB5E6_.wvu.PrintArea" localSheetId="5" hidden="1">'Cash flow'!$A$1:$F$87</definedName>
    <definedName name="Z_0D394D9C_A6D9_4586_A725_6CEF396CB5E6_.wvu.PrintArea" localSheetId="6" hidden="1">'Cash flow (2)'!$A$1:$F$87</definedName>
    <definedName name="Z_0D394D9C_A6D9_4586_A725_6CEF396CB5E6_.wvu.PrintArea" localSheetId="2" hidden="1">'Changes in equity '!$A$2:$G$54</definedName>
    <definedName name="Z_0D394D9C_A6D9_4586_A725_6CEF396CB5E6_.wvu.PrintArea" localSheetId="3" hidden="1">'Changes in equity  (2010)ss'!$A$2:$N$63</definedName>
    <definedName name="Z_0D394D9C_A6D9_4586_A725_6CEF396CB5E6_.wvu.PrintArea" localSheetId="4" hidden="1">'Changes in equity  (2011)'!$A$2:$G$57</definedName>
    <definedName name="Z_0D394D9C_A6D9_4586_A725_6CEF396CB5E6_.wvu.PrintArea" localSheetId="0" hidden="1">'Income statement '!$A$1:$H$70</definedName>
    <definedName name="Z_0D394D9C_A6D9_4586_A725_6CEF396CB5E6_.wvu.Rows" localSheetId="5" hidden="1">'Cash flow'!$35:$35,'Cash flow'!#REF!</definedName>
    <definedName name="Z_0D394D9C_A6D9_4586_A725_6CEF396CB5E6_.wvu.Rows" localSheetId="6" hidden="1">'Cash flow (2)'!$35:$35,'Cash flow (2)'!#REF!</definedName>
    <definedName name="Z_0D394D9C_A6D9_4586_A725_6CEF396CB5E6_.wvu.Rows" localSheetId="2" hidden="1">'Changes in equity '!#REF!</definedName>
    <definedName name="Z_0D394D9C_A6D9_4586_A725_6CEF396CB5E6_.wvu.Rows" localSheetId="3" hidden="1">'Changes in equity  (2010)ss'!#REF!</definedName>
    <definedName name="Z_0D394D9C_A6D9_4586_A725_6CEF396CB5E6_.wvu.Rows" localSheetId="4" hidden="1">'Changes in equity  (2011)'!#REF!</definedName>
    <definedName name="Z_3C97500B_C740_416A_A2A5_ABAB29E29F27_.wvu.Cols" localSheetId="2" hidden="1">'Changes in equity '!$G:$G</definedName>
    <definedName name="Z_3C97500B_C740_416A_A2A5_ABAB29E29F27_.wvu.Cols" localSheetId="4" hidden="1">'Changes in equity  (2011)'!$G:$G</definedName>
    <definedName name="Z_3C97500B_C740_416A_A2A5_ABAB29E29F27_.wvu.PrintArea" localSheetId="1" hidden="1">'Balance sheet'!$A$1:$J$85</definedName>
    <definedName name="Z_3C97500B_C740_416A_A2A5_ABAB29E29F27_.wvu.PrintArea" localSheetId="5" hidden="1">'Cash flow'!$A$1:$F$86</definedName>
    <definedName name="Z_3C97500B_C740_416A_A2A5_ABAB29E29F27_.wvu.PrintArea" localSheetId="6" hidden="1">'Cash flow (2)'!$A$1:$F$86</definedName>
    <definedName name="Z_3C97500B_C740_416A_A2A5_ABAB29E29F27_.wvu.PrintArea" localSheetId="2" hidden="1">'Changes in equity '!$A$1:$G$54</definedName>
    <definedName name="Z_3C97500B_C740_416A_A2A5_ABAB29E29F27_.wvu.PrintArea" localSheetId="3" hidden="1">'Changes in equity  (2010)ss'!$A$1:$N$62</definedName>
    <definedName name="Z_3C97500B_C740_416A_A2A5_ABAB29E29F27_.wvu.PrintArea" localSheetId="4" hidden="1">'Changes in equity  (2011)'!$A$1:$G$57</definedName>
    <definedName name="Z_3C97500B_C740_416A_A2A5_ABAB29E29F27_.wvu.PrintArea" localSheetId="0" hidden="1">'Income statement '!$A$1:$H$60</definedName>
    <definedName name="Z_3C97500B_C740_416A_A2A5_ABAB29E29F27_.wvu.PrintTitles" localSheetId="5" hidden="1">'Cash flow'!$1:$8</definedName>
    <definedName name="Z_3C97500B_C740_416A_A2A5_ABAB29E29F27_.wvu.PrintTitles" localSheetId="6" hidden="1">'Cash flow (2)'!$1:$8</definedName>
    <definedName name="Z_3C97500B_C740_416A_A2A5_ABAB29E29F27_.wvu.PrintTitles" localSheetId="2" hidden="1">'Changes in equity '!$1:$9</definedName>
    <definedName name="Z_3C97500B_C740_416A_A2A5_ABAB29E29F27_.wvu.PrintTitles" localSheetId="3" hidden="1">'Changes in equity  (2010)ss'!$1:$11</definedName>
    <definedName name="Z_3C97500B_C740_416A_A2A5_ABAB29E29F27_.wvu.PrintTitles" localSheetId="4" hidden="1">'Changes in equity  (2011)'!$1:$7</definedName>
    <definedName name="Z_3C97500B_C740_416A_A2A5_ABAB29E29F27_.wvu.Rows" localSheetId="1" hidden="1">'Balance sheet'!$13:$14,'Balance sheet'!$16:$22,'Balance sheet'!$26:$27,'Balance sheet'!$29:$33,'Balance sheet'!$36:$36,'Balance sheet'!$45:$45,'Balance sheet'!$50:$58,'Balance sheet'!$60:$60,'Balance sheet'!$64:$64,'Balance sheet'!$66:$66,'Balance sheet'!$70:$71</definedName>
    <definedName name="Z_3C97500B_C740_416A_A2A5_ABAB29E29F27_.wvu.Rows" localSheetId="5" hidden="1">'Cash flow'!$14:$17,'Cash flow'!$24:$31,'Cash flow'!$35:$40,'Cash flow'!$42:$44,'Cash flow'!$46:$53,'Cash flow'!$59:$63,'Cash flow'!$65:$67,'Cash flow'!$72:$72,'Cash flow'!$79:$81</definedName>
    <definedName name="Z_3C97500B_C740_416A_A2A5_ABAB29E29F27_.wvu.Rows" localSheetId="6" hidden="1">'Cash flow (2)'!$9:$69,'Cash flow (2)'!$72:$72,'Cash flow (2)'!$79:$81</definedName>
    <definedName name="Z_3C97500B_C740_416A_A2A5_ABAB29E29F27_.wvu.Rows" localSheetId="2" hidden="1">'Changes in equity '!$17:$27,'Changes in equity '!$32:$45,'Changes in equity '!$51:$51</definedName>
    <definedName name="Z_3C97500B_C740_416A_A2A5_ABAB29E29F27_.wvu.Rows" localSheetId="4" hidden="1">'Changes in equity  (2011)'!$12:$16,'Changes in equity  (2011)'!$19:$30,'Changes in equity  (2011)'!$36:$46</definedName>
    <definedName name="Z_3C97500B_C740_416A_A2A5_ABAB29E29F27_.wvu.Rows" localSheetId="0" hidden="1">'Income statement '!$23:$24,'Income statement '!$28:$28,'Income statement '!$33:$39</definedName>
    <definedName name="Z_5F0A7E01_BF9B_4327_B2A0_B7E48842F985_.wvu.PrintArea" localSheetId="1" hidden="1">'Balance sheet'!$A$1:$H$84</definedName>
    <definedName name="Z_5F0A7E01_BF9B_4327_B2A0_B7E48842F985_.wvu.PrintArea" localSheetId="5" hidden="1">'Cash flow'!$A$1:$F$87</definedName>
    <definedName name="Z_5F0A7E01_BF9B_4327_B2A0_B7E48842F985_.wvu.PrintArea" localSheetId="6" hidden="1">'Cash flow (2)'!$A$1:$F$87</definedName>
    <definedName name="Z_5F0A7E01_BF9B_4327_B2A0_B7E48842F985_.wvu.PrintArea" localSheetId="2" hidden="1">'Changes in equity '!$A$2:$G$54</definedName>
    <definedName name="Z_5F0A7E01_BF9B_4327_B2A0_B7E48842F985_.wvu.PrintArea" localSheetId="3" hidden="1">'Changes in equity  (2010)ss'!$A$2:$N$63</definedName>
    <definedName name="Z_5F0A7E01_BF9B_4327_B2A0_B7E48842F985_.wvu.PrintArea" localSheetId="4" hidden="1">'Changes in equity  (2011)'!$A$2:$G$57</definedName>
    <definedName name="Z_5F0A7E01_BF9B_4327_B2A0_B7E48842F985_.wvu.PrintArea" localSheetId="0" hidden="1">'Income statement '!$A$1:$H$70</definedName>
    <definedName name="Z_5F0A7E01_BF9B_4327_B2A0_B7E48842F985_.wvu.Rows" localSheetId="5" hidden="1">'Cash flow'!$35:$35,'Cash flow'!#REF!</definedName>
    <definedName name="Z_5F0A7E01_BF9B_4327_B2A0_B7E48842F985_.wvu.Rows" localSheetId="6" hidden="1">'Cash flow (2)'!$35:$35,'Cash flow (2)'!#REF!</definedName>
    <definedName name="Z_5F0A7E01_BF9B_4327_B2A0_B7E48842F985_.wvu.Rows" localSheetId="2" hidden="1">'Changes in equity '!#REF!</definedName>
    <definedName name="Z_5F0A7E01_BF9B_4327_B2A0_B7E48842F985_.wvu.Rows" localSheetId="3" hidden="1">'Changes in equity  (2010)ss'!#REF!</definedName>
    <definedName name="Z_5F0A7E01_BF9B_4327_B2A0_B7E48842F985_.wvu.Rows" localSheetId="4" hidden="1">'Changes in equity  (2011)'!#REF!</definedName>
    <definedName name="Z_6C31F775_BFF7_44DB_B4E3_3FAF5084B5DB_.wvu.PrintArea" localSheetId="1" hidden="1">'Balance sheet'!$A$1:$H$87</definedName>
    <definedName name="Z_6C31F775_BFF7_44DB_B4E3_3FAF5084B5DB_.wvu.PrintArea" localSheetId="2" hidden="1">'Changes in equity '!$A$1:$G$53</definedName>
    <definedName name="Z_6C31F775_BFF7_44DB_B4E3_3FAF5084B5DB_.wvu.PrintArea" localSheetId="3" hidden="1">'Changes in equity  (2010)ss'!$A$1:$N$62</definedName>
    <definedName name="Z_6C31F775_BFF7_44DB_B4E3_3FAF5084B5DB_.wvu.PrintArea" localSheetId="4" hidden="1">'Changes in equity  (2011)'!$A$1:$G$56</definedName>
    <definedName name="Z_704066B1_30A4_4BB7_8488_5179FBB3A5CB_.wvu.PrintArea" localSheetId="1" hidden="1">'Balance sheet'!$A$1:$H$89</definedName>
    <definedName name="Z_704066B1_30A4_4BB7_8488_5179FBB3A5CB_.wvu.PrintArea" localSheetId="5" hidden="1">'Cash flow'!$A$1:$F$87</definedName>
    <definedName name="Z_704066B1_30A4_4BB7_8488_5179FBB3A5CB_.wvu.PrintArea" localSheetId="6" hidden="1">'Cash flow (2)'!$A$1:$F$87</definedName>
    <definedName name="Z_704066B1_30A4_4BB7_8488_5179FBB3A5CB_.wvu.PrintArea" localSheetId="2" hidden="1">'Changes in equity '!$A$1:$G$73</definedName>
    <definedName name="Z_704066B1_30A4_4BB7_8488_5179FBB3A5CB_.wvu.PrintArea" localSheetId="3" hidden="1">'Changes in equity  (2010)ss'!$A$1:$N$82</definedName>
    <definedName name="Z_704066B1_30A4_4BB7_8488_5179FBB3A5CB_.wvu.PrintArea" localSheetId="4" hidden="1">'Changes in equity  (2011)'!$A$1:$G$76</definedName>
    <definedName name="Z_704066B1_30A4_4BB7_8488_5179FBB3A5CB_.wvu.PrintArea" localSheetId="0" hidden="1">'Income statement '!$A$1:$H$70</definedName>
    <definedName name="Z_8AEFB235_689B_43DF_B441_1DA5E9E0DC02_.wvu.PrintArea" localSheetId="1" hidden="1">'Balance sheet'!$A$1:$H$89</definedName>
    <definedName name="Z_8AEFB235_689B_43DF_B441_1DA5E9E0DC02_.wvu.PrintArea" localSheetId="5" hidden="1">'Cash flow'!$A$1:$F$87</definedName>
    <definedName name="Z_8AEFB235_689B_43DF_B441_1DA5E9E0DC02_.wvu.PrintArea" localSheetId="6" hidden="1">'Cash flow (2)'!$A$1:$F$87</definedName>
    <definedName name="Z_8AEFB235_689B_43DF_B441_1DA5E9E0DC02_.wvu.PrintArea" localSheetId="2" hidden="1">'Changes in equity '!$A$1:$G$73</definedName>
    <definedName name="Z_8AEFB235_689B_43DF_B441_1DA5E9E0DC02_.wvu.PrintArea" localSheetId="3" hidden="1">'Changes in equity  (2010)ss'!$A$1:$N$82</definedName>
    <definedName name="Z_8AEFB235_689B_43DF_B441_1DA5E9E0DC02_.wvu.PrintArea" localSheetId="4" hidden="1">'Changes in equity  (2011)'!$A$1:$G$76</definedName>
    <definedName name="Z_8AEFB235_689B_43DF_B441_1DA5E9E0DC02_.wvu.PrintArea" localSheetId="0" hidden="1">'Income statement '!$A$1:$H$70</definedName>
    <definedName name="Z_9813CFEC_BBD2_4279_8386_DD8A4D32775A_.wvu.PrintArea" localSheetId="1" hidden="1">'Balance sheet'!$A$1:$H$86</definedName>
    <definedName name="Z_9813CFEC_BBD2_4279_8386_DD8A4D32775A_.wvu.PrintArea" localSheetId="5" hidden="1">'Cash flow'!$A$1:$F$87</definedName>
    <definedName name="Z_9813CFEC_BBD2_4279_8386_DD8A4D32775A_.wvu.PrintArea" localSheetId="6" hidden="1">'Cash flow (2)'!$A$1:$F$87</definedName>
    <definedName name="Z_9813CFEC_BBD2_4279_8386_DD8A4D32775A_.wvu.PrintArea" localSheetId="2" hidden="1">'Changes in equity '!$A$1:$G$74</definedName>
    <definedName name="Z_9813CFEC_BBD2_4279_8386_DD8A4D32775A_.wvu.PrintArea" localSheetId="3" hidden="1">'Changes in equity  (2010)ss'!$A$1:$N$83</definedName>
    <definedName name="Z_9813CFEC_BBD2_4279_8386_DD8A4D32775A_.wvu.PrintArea" localSheetId="4" hidden="1">'Changes in equity  (2011)'!$A$1:$G$77</definedName>
    <definedName name="Z_9813CFEC_BBD2_4279_8386_DD8A4D32775A_.wvu.PrintArea" localSheetId="0" hidden="1">'Income statement '!$A$1:$H$70</definedName>
    <definedName name="Z_DD4C5DFC_4F77_46D3_B5AD_E605007FEEC4_.wvu.PrintArea" localSheetId="1" hidden="1">'Balance sheet'!$A$1:$H$89</definedName>
    <definedName name="Z_DD4C5DFC_4F77_46D3_B5AD_E605007FEEC4_.wvu.PrintArea" localSheetId="5" hidden="1">'Cash flow'!$A$1:$F$87</definedName>
    <definedName name="Z_DD4C5DFC_4F77_46D3_B5AD_E605007FEEC4_.wvu.PrintArea" localSheetId="6" hidden="1">'Cash flow (2)'!$A$1:$F$87</definedName>
    <definedName name="Z_DD4C5DFC_4F77_46D3_B5AD_E605007FEEC4_.wvu.PrintArea" localSheetId="2" hidden="1">'Changes in equity '!$A$1:$G$73</definedName>
    <definedName name="Z_DD4C5DFC_4F77_46D3_B5AD_E605007FEEC4_.wvu.PrintArea" localSheetId="3" hidden="1">'Changes in equity  (2010)ss'!$A$1:$N$82</definedName>
    <definedName name="Z_DD4C5DFC_4F77_46D3_B5AD_E605007FEEC4_.wvu.PrintArea" localSheetId="4" hidden="1">'Changes in equity  (2011)'!$A$1:$G$76</definedName>
    <definedName name="Z_DD4C5DFC_4F77_46D3_B5AD_E605007FEEC4_.wvu.PrintArea" localSheetId="0" hidden="1">'Income statement '!$A$1:$H$70</definedName>
    <definedName name="Z_E20F9847_0E72_4B29_A8AC_46822D5A4336_.wvu.PrintArea" localSheetId="1" hidden="1">'Balance sheet'!$A$2:$H$80</definedName>
    <definedName name="Z_E20F9847_0E72_4B29_A8AC_46822D5A4336_.wvu.PrintArea" localSheetId="5" hidden="1">'Cash flow'!$A$1:$F$87</definedName>
    <definedName name="Z_E20F9847_0E72_4B29_A8AC_46822D5A4336_.wvu.PrintArea" localSheetId="6" hidden="1">'Cash flow (2)'!$A$1:$F$87</definedName>
    <definedName name="Z_E20F9847_0E72_4B29_A8AC_46822D5A4336_.wvu.PrintArea" localSheetId="2" hidden="1">'Changes in equity '!$A$1:$G$73</definedName>
    <definedName name="Z_E20F9847_0E72_4B29_A8AC_46822D5A4336_.wvu.PrintArea" localSheetId="3" hidden="1">'Changes in equity  (2010)ss'!$A$1:$N$82</definedName>
    <definedName name="Z_E20F9847_0E72_4B29_A8AC_46822D5A4336_.wvu.PrintArea" localSheetId="4" hidden="1">'Changes in equity  (2011)'!$A$1:$G$76</definedName>
    <definedName name="Z_E20F9847_0E72_4B29_A8AC_46822D5A4336_.wvu.PrintArea" localSheetId="0" hidden="1">'Income statement '!$A$1:$H$70</definedName>
  </definedNames>
  <calcPr calcId="125725"/>
  <customWorkbookViews>
    <customWorkbookView name="norhayati - Personal View" guid="{6C31F775-BFF7-44DB-B4E3-3FAF5084B5DB}" mergeInterval="0" personalView="1" maximized="1" xWindow="1" yWindow="1" windowWidth="1276" windowHeight="579" tabRatio="720" activeSheetId="3"/>
    <customWorkbookView name="suziela - Personal View" guid="{0D394D9C-A6D9-4586-A725-6CEF396CB5E6}" mergeInterval="0" personalView="1" maximized="1" xWindow="1" yWindow="1" windowWidth="1158" windowHeight="608" tabRatio="720" activeSheetId="1"/>
    <customWorkbookView name="amirluddin - Personal View" guid="{9813CFEC-BBD2-4279-8386-DD8A4D32775A}" mergeInterval="0" personalView="1" maximized="1" xWindow="1" yWindow="1" windowWidth="1280" windowHeight="579" tabRatio="720" activeSheetId="1"/>
    <customWorkbookView name="Mastura - Personal View" guid="{704066B1-30A4-4BB7-8488-5179FBB3A5CB}" mergeInterval="0" personalView="1" maximized="1" windowWidth="1020" windowHeight="570" tabRatio="720" activeSheetId="1"/>
    <customWorkbookView name="hafifah - Personal View" guid="{8AEFB235-689B-43DF-B441-1DA5E9E0DC02}" mergeInterval="0" personalView="1" xWindow="5" yWindow="31" windowWidth="1002" windowHeight="252" tabRatio="720" activeSheetId="2"/>
    <customWorkbookView name="Muhammad Faizal Sulaiman - Personal View" guid="{DD4C5DFC-4F77-46D3-B5AD-E605007FEEC4}" mergeInterval="0" personalView="1" maximized="1" windowWidth="1020" windowHeight="596" tabRatio="720" activeSheetId="2" showComments="commNone"/>
    <customWorkbookView name="norhashidah - Personal View" guid="{E20F9847-0E72-4B29-A8AC-46822D5A4336}" mergeInterval="0" personalView="1" maximized="1" windowWidth="1012" windowHeight="555" tabRatio="720" activeSheetId="4"/>
    <customWorkbookView name="Nor Hayati Hashim - Personal View" guid="{BECF965C-0ADD-40FF-B712-587006AC8717}" mergeInterval="0" personalView="1" maximized="1" xWindow="1" yWindow="1" windowWidth="1024" windowHeight="547" tabRatio="720" activeSheetId="3"/>
    <customWorkbookView name="khalisa - Personal View" guid="{5F0A7E01-BF9B-4327-B2A0-B7E48842F985}" mergeInterval="0" personalView="1" maximized="1" xWindow="1" yWindow="1" windowWidth="1276" windowHeight="549" tabRatio="720" activeSheetId="1"/>
    <customWorkbookView name="  - Personal View" guid="{3C97500B-C740-416A-A2A5-ABAB29E29F27}" mergeInterval="0" personalView="1" maximized="1" xWindow="1" yWindow="1" windowWidth="1280" windowHeight="791" tabRatio="834" activeSheetId="6"/>
  </customWorkbookViews>
</workbook>
</file>

<file path=xl/calcChain.xml><?xml version="1.0" encoding="utf-8"?>
<calcChain xmlns="http://schemas.openxmlformats.org/spreadsheetml/2006/main">
  <c r="D12" i="3"/>
  <c r="J87" i="2"/>
  <c r="J65"/>
  <c r="H28"/>
  <c r="H77"/>
  <c r="H65"/>
  <c r="J43"/>
  <c r="J28"/>
  <c r="J11"/>
  <c r="H12"/>
  <c r="E10" i="5"/>
  <c r="G33" i="3"/>
  <c r="G37"/>
  <c r="G41"/>
  <c r="G43"/>
  <c r="G45"/>
  <c r="B48"/>
  <c r="B55" i="1"/>
  <c r="F80" i="2"/>
  <c r="D13" i="1"/>
  <c r="H55"/>
  <c r="H56" s="1"/>
  <c r="F55"/>
  <c r="F56" s="1"/>
  <c r="D55"/>
  <c r="D56" s="1"/>
  <c r="H80" i="2"/>
  <c r="F65"/>
  <c r="F43"/>
  <c r="J35"/>
  <c r="J34"/>
  <c r="J72"/>
  <c r="J74" s="1"/>
  <c r="J61"/>
  <c r="J44"/>
  <c r="J80" s="1"/>
  <c r="J24"/>
  <c r="J38" l="1"/>
  <c r="J47"/>
  <c r="J77" s="1"/>
  <c r="F78" i="7"/>
  <c r="F83"/>
  <c r="D78"/>
  <c r="D83" s="1"/>
  <c r="D90" s="1"/>
  <c r="F69"/>
  <c r="D69"/>
  <c r="G69" s="1"/>
  <c r="F55"/>
  <c r="D55"/>
  <c r="G55" s="1"/>
  <c r="F19"/>
  <c r="F24" s="1"/>
  <c r="D17"/>
  <c r="D19" s="1"/>
  <c r="D24" s="1"/>
  <c r="D32" s="1"/>
  <c r="D71" s="1"/>
  <c r="D75" s="1"/>
  <c r="F4"/>
  <c r="F78" i="6"/>
  <c r="F69"/>
  <c r="D69"/>
  <c r="D78"/>
  <c r="E18" i="5"/>
  <c r="G18" s="1"/>
  <c r="E22" i="3"/>
  <c r="G22" s="1"/>
  <c r="H43" i="2"/>
  <c r="H34"/>
  <c r="F28"/>
  <c r="F34"/>
  <c r="H51" i="1"/>
  <c r="H46"/>
  <c r="H39"/>
  <c r="H13"/>
  <c r="H26" s="1"/>
  <c r="H7"/>
  <c r="F6" i="7" s="1"/>
  <c r="F51" i="1"/>
  <c r="F46"/>
  <c r="F39"/>
  <c r="F13"/>
  <c r="F26" s="1"/>
  <c r="F30" s="1"/>
  <c r="F62" s="1"/>
  <c r="G48" i="5"/>
  <c r="G46"/>
  <c r="G44"/>
  <c r="G40"/>
  <c r="G36"/>
  <c r="F32"/>
  <c r="F34" s="1"/>
  <c r="F51" s="1"/>
  <c r="E30"/>
  <c r="G30" s="1"/>
  <c r="E27"/>
  <c r="G27" s="1"/>
  <c r="E22"/>
  <c r="G22" s="1"/>
  <c r="E20"/>
  <c r="A2"/>
  <c r="D72" i="7"/>
  <c r="F24" i="2"/>
  <c r="F61"/>
  <c r="A2" i="4"/>
  <c r="V50"/>
  <c r="V48"/>
  <c r="V49"/>
  <c r="K54"/>
  <c r="K52"/>
  <c r="N52" s="1"/>
  <c r="U50"/>
  <c r="T50"/>
  <c r="S50"/>
  <c r="I50"/>
  <c r="K50" s="1"/>
  <c r="N50" s="1"/>
  <c r="U49"/>
  <c r="T49"/>
  <c r="U48"/>
  <c r="T48"/>
  <c r="S48"/>
  <c r="S54"/>
  <c r="L54" s="1"/>
  <c r="K46"/>
  <c r="N46"/>
  <c r="I42"/>
  <c r="K42"/>
  <c r="N42" s="1"/>
  <c r="M38"/>
  <c r="M40" s="1"/>
  <c r="M57" s="1"/>
  <c r="J38"/>
  <c r="I38"/>
  <c r="I40" s="1"/>
  <c r="H38"/>
  <c r="H40" s="1"/>
  <c r="H57" s="1"/>
  <c r="F38"/>
  <c r="F40" s="1"/>
  <c r="E38"/>
  <c r="E40" s="1"/>
  <c r="C38"/>
  <c r="C40" s="1"/>
  <c r="B38"/>
  <c r="B40" s="1"/>
  <c r="D36"/>
  <c r="D38" s="1"/>
  <c r="D40" s="1"/>
  <c r="K33"/>
  <c r="N33" s="1"/>
  <c r="G31"/>
  <c r="K31" s="1"/>
  <c r="N31" s="1"/>
  <c r="K28"/>
  <c r="N28" s="1"/>
  <c r="L26"/>
  <c r="N26" s="1"/>
  <c r="K26"/>
  <c r="L21"/>
  <c r="J21"/>
  <c r="I21"/>
  <c r="I57" s="1"/>
  <c r="F21"/>
  <c r="E21"/>
  <c r="E57" s="1"/>
  <c r="D21"/>
  <c r="C21"/>
  <c r="B21"/>
  <c r="K19"/>
  <c r="N19" s="1"/>
  <c r="K17"/>
  <c r="N17" s="1"/>
  <c r="G14"/>
  <c r="K14" s="1"/>
  <c r="D39" i="1"/>
  <c r="E19" i="3"/>
  <c r="G19" s="1"/>
  <c r="E27"/>
  <c r="G27" s="1"/>
  <c r="B39" i="1"/>
  <c r="F4" i="6"/>
  <c r="E24" i="3"/>
  <c r="G24" s="1"/>
  <c r="F83" i="6"/>
  <c r="E17" i="3"/>
  <c r="G17" s="1"/>
  <c r="F29"/>
  <c r="F31" s="1"/>
  <c r="F48" s="1"/>
  <c r="F7" i="1"/>
  <c r="D6" i="7" s="1"/>
  <c r="G21" i="4"/>
  <c r="K36"/>
  <c r="N36" s="1"/>
  <c r="G38"/>
  <c r="G40" s="1"/>
  <c r="G57" s="1"/>
  <c r="F72" i="2"/>
  <c r="F74" s="1"/>
  <c r="F35"/>
  <c r="F38" s="1"/>
  <c r="G20" i="5"/>
  <c r="E25"/>
  <c r="G25" s="1"/>
  <c r="H61" i="2"/>
  <c r="H72"/>
  <c r="H44"/>
  <c r="D26" i="1"/>
  <c r="F55" i="6"/>
  <c r="D51" i="1"/>
  <c r="H24" i="2"/>
  <c r="D55" i="6"/>
  <c r="J40" i="4"/>
  <c r="D46" i="1"/>
  <c r="D17" i="6"/>
  <c r="D19" s="1"/>
  <c r="D24" s="1"/>
  <c r="D32" s="1"/>
  <c r="B13" i="1"/>
  <c r="B26" s="1"/>
  <c r="B30" s="1"/>
  <c r="E30"/>
  <c r="E14" i="3"/>
  <c r="G14" s="1"/>
  <c r="B51" i="1"/>
  <c r="B46"/>
  <c r="B56"/>
  <c r="F44" i="2"/>
  <c r="D83" i="6"/>
  <c r="D30" i="1"/>
  <c r="D41" s="1"/>
  <c r="D63" s="1"/>
  <c r="F19" i="6"/>
  <c r="F24" s="1"/>
  <c r="F32" s="1"/>
  <c r="F32" i="7"/>
  <c r="T54" i="4"/>
  <c r="V54"/>
  <c r="V56" s="1"/>
  <c r="F47" i="2"/>
  <c r="F71" i="6"/>
  <c r="F75" s="1"/>
  <c r="B62" i="1"/>
  <c r="B57" i="4"/>
  <c r="D57"/>
  <c r="J57"/>
  <c r="U54"/>
  <c r="U56" s="1"/>
  <c r="H35" i="2"/>
  <c r="H38" s="1"/>
  <c r="H87" s="1"/>
  <c r="H47"/>
  <c r="N54" i="4"/>
  <c r="C57"/>
  <c r="H30" i="1"/>
  <c r="G10" i="7"/>
  <c r="F41" i="1"/>
  <c r="F63" s="1"/>
  <c r="K38" i="4"/>
  <c r="D6" i="6"/>
  <c r="F6" i="2"/>
  <c r="F77"/>
  <c r="F87" s="1"/>
  <c r="H74"/>
  <c r="B41" i="1"/>
  <c r="B63" s="1"/>
  <c r="D62"/>
  <c r="F71" i="7"/>
  <c r="F75" s="1"/>
  <c r="H41" i="1"/>
  <c r="H63" s="1"/>
  <c r="H62"/>
  <c r="D71" i="6" l="1"/>
  <c r="D75" s="1"/>
  <c r="G32" i="7"/>
  <c r="F6" i="6"/>
  <c r="E12" i="3"/>
  <c r="G10" i="5"/>
  <c r="G31" i="3"/>
  <c r="G34" i="5"/>
  <c r="K21" i="4"/>
  <c r="K23" s="1"/>
  <c r="N14"/>
  <c r="N21" s="1"/>
  <c r="L38"/>
  <c r="L40" s="1"/>
  <c r="L57" s="1"/>
  <c r="Q57" s="1"/>
  <c r="F57"/>
  <c r="G51" i="5" l="1"/>
  <c r="G12" i="3"/>
  <c r="G48" s="1"/>
  <c r="N23" i="4"/>
  <c r="K40"/>
  <c r="K57" s="1"/>
  <c r="P57" s="1"/>
  <c r="N38"/>
  <c r="N40" l="1"/>
  <c r="N57" s="1"/>
  <c r="R57" s="1"/>
</calcChain>
</file>

<file path=xl/comments1.xml><?xml version="1.0" encoding="utf-8"?>
<comments xmlns="http://schemas.openxmlformats.org/spreadsheetml/2006/main">
  <authors>
    <author>suziela</author>
  </authors>
  <commentList>
    <comment ref="D41" authorId="0">
      <text>
        <r>
          <rPr>
            <b/>
            <sz val="8"/>
            <color indexed="81"/>
            <rFont val="Tahoma"/>
            <family val="2"/>
          </rPr>
          <t>suziela:</t>
        </r>
        <r>
          <rPr>
            <sz val="8"/>
            <color indexed="81"/>
            <rFont val="Tahoma"/>
            <family val="2"/>
          </rPr>
          <t xml:space="preserve">
movement in AIRB</t>
        </r>
      </text>
    </comment>
    <comment ref="G41" authorId="0">
      <text>
        <r>
          <rPr>
            <b/>
            <sz val="8"/>
            <color indexed="81"/>
            <rFont val="Tahoma"/>
            <family val="2"/>
          </rPr>
          <t>suziela:</t>
        </r>
        <r>
          <rPr>
            <sz val="8"/>
            <color indexed="81"/>
            <rFont val="Tahoma"/>
            <family val="2"/>
          </rPr>
          <t xml:space="preserve">
per AIRB's movement</t>
        </r>
      </text>
    </comment>
  </commentList>
</comments>
</file>

<file path=xl/comments2.xml><?xml version="1.0" encoding="utf-8"?>
<comments xmlns="http://schemas.openxmlformats.org/spreadsheetml/2006/main">
  <authors>
    <author>suziela</author>
    <author>norhayati</author>
  </authors>
  <commentList>
    <comment ref="J17" authorId="0">
      <text>
        <r>
          <rPr>
            <b/>
            <sz val="8"/>
            <color indexed="81"/>
            <rFont val="Tahoma"/>
            <family val="2"/>
          </rPr>
          <t>suziela:</t>
        </r>
        <r>
          <rPr>
            <sz val="8"/>
            <color indexed="81"/>
            <rFont val="Tahoma"/>
            <family val="2"/>
          </rPr>
          <t xml:space="preserve">
MCB &amp; PTP borrowings impact &amp; JPB staff loan</t>
        </r>
      </text>
    </comment>
    <comment ref="I26" authorId="0">
      <text>
        <r>
          <rPr>
            <b/>
            <sz val="8"/>
            <color indexed="81"/>
            <rFont val="Tahoma"/>
            <family val="2"/>
          </rPr>
          <t>suziela:</t>
        </r>
        <r>
          <rPr>
            <sz val="8"/>
            <color indexed="81"/>
            <rFont val="Tahoma"/>
            <family val="2"/>
          </rPr>
          <t xml:space="preserve">
TDSB disposal
</t>
        </r>
      </text>
    </comment>
    <comment ref="L26" authorId="0">
      <text>
        <r>
          <rPr>
            <b/>
            <sz val="8"/>
            <color indexed="81"/>
            <rFont val="Tahoma"/>
            <family val="2"/>
          </rPr>
          <t>suziela:</t>
        </r>
        <r>
          <rPr>
            <sz val="8"/>
            <color indexed="81"/>
            <rFont val="Tahoma"/>
            <family val="2"/>
          </rPr>
          <t xml:space="preserve">
-Bernas disposal 
32k is reversal from P&amp;L
-TDSB disposal</t>
        </r>
      </text>
    </comment>
    <comment ref="F28" authorId="0">
      <text>
        <r>
          <rPr>
            <b/>
            <sz val="8"/>
            <color indexed="81"/>
            <rFont val="Tahoma"/>
            <family val="2"/>
          </rPr>
          <t>suziela:</t>
        </r>
        <r>
          <rPr>
            <sz val="8"/>
            <color indexed="81"/>
            <rFont val="Tahoma"/>
            <family val="2"/>
          </rPr>
          <t xml:space="preserve">
Sime &amp; AIRB</t>
        </r>
      </text>
    </comment>
    <comment ref="F31" authorId="0">
      <text>
        <r>
          <rPr>
            <b/>
            <sz val="8"/>
            <color indexed="81"/>
            <rFont val="Tahoma"/>
            <family val="2"/>
          </rPr>
          <t>suziela:</t>
        </r>
        <r>
          <rPr>
            <sz val="8"/>
            <color indexed="81"/>
            <rFont val="Tahoma"/>
            <family val="2"/>
          </rPr>
          <t xml:space="preserve">
only Zelan's fair value reserve movement
(85106 - 41029) x 39.25%</t>
        </r>
      </text>
    </comment>
    <comment ref="G31" authorId="1">
      <text>
        <r>
          <rPr>
            <b/>
            <sz val="8"/>
            <color indexed="81"/>
            <rFont val="Tahoma"/>
            <family val="2"/>
          </rPr>
          <t>norhayati:</t>
        </r>
        <r>
          <rPr>
            <sz val="8"/>
            <color indexed="81"/>
            <rFont val="Tahoma"/>
            <family val="2"/>
          </rPr>
          <t xml:space="preserve">
Notes 31 - stage 5</t>
        </r>
      </text>
    </comment>
    <comment ref="F33" authorId="0">
      <text>
        <r>
          <rPr>
            <b/>
            <sz val="8"/>
            <color indexed="81"/>
            <rFont val="Tahoma"/>
            <family val="2"/>
          </rPr>
          <t>suziela:</t>
        </r>
        <r>
          <rPr>
            <sz val="8"/>
            <color indexed="81"/>
            <rFont val="Tahoma"/>
            <family val="2"/>
          </rPr>
          <t xml:space="preserve">
movement in AFS value
</t>
        </r>
        <r>
          <rPr>
            <b/>
            <sz val="8"/>
            <color indexed="81"/>
            <rFont val="Tahoma"/>
            <family val="2"/>
          </rPr>
          <t>norhayati:</t>
        </r>
        <r>
          <rPr>
            <sz val="8"/>
            <color indexed="81"/>
            <rFont val="Tahoma"/>
            <family val="2"/>
          </rPr>
          <t xml:space="preserve">
For SIME - amount carried forward in BS minus the PYA</t>
        </r>
      </text>
    </comment>
    <comment ref="F38" authorId="0">
      <text>
        <r>
          <rPr>
            <b/>
            <sz val="8"/>
            <color indexed="81"/>
            <rFont val="Tahoma"/>
            <family val="2"/>
          </rPr>
          <t>suziela:</t>
        </r>
        <r>
          <rPr>
            <sz val="8"/>
            <color indexed="81"/>
            <rFont val="Tahoma"/>
            <family val="2"/>
          </rPr>
          <t xml:space="preserve">
movement in AFS value + AIRB FRS 139 reversal</t>
        </r>
      </text>
    </comment>
    <comment ref="I50" authorId="0">
      <text>
        <r>
          <rPr>
            <b/>
            <sz val="8"/>
            <color indexed="81"/>
            <rFont val="Tahoma"/>
            <family val="2"/>
          </rPr>
          <t>suziela:</t>
        </r>
        <r>
          <rPr>
            <sz val="8"/>
            <color indexed="81"/>
            <rFont val="Tahoma"/>
            <family val="2"/>
          </rPr>
          <t xml:space="preserve">
equity portion in AIRB less:
CR adjustment in MMCB (JV stage 3 , 47)</t>
        </r>
      </text>
    </comment>
    <comment ref="J50" authorId="0">
      <text>
        <r>
          <rPr>
            <b/>
            <sz val="8"/>
            <color indexed="81"/>
            <rFont val="Tahoma"/>
            <family val="2"/>
          </rPr>
          <t>suziela:</t>
        </r>
        <r>
          <rPr>
            <sz val="8"/>
            <color indexed="81"/>
            <rFont val="Tahoma"/>
            <family val="2"/>
          </rPr>
          <t xml:space="preserve">
movement in AIRB</t>
        </r>
      </text>
    </comment>
    <comment ref="L50" authorId="0">
      <text>
        <r>
          <rPr>
            <b/>
            <sz val="8"/>
            <color indexed="81"/>
            <rFont val="Tahoma"/>
            <family val="2"/>
          </rPr>
          <t>suziela:</t>
        </r>
        <r>
          <rPr>
            <sz val="8"/>
            <color indexed="81"/>
            <rFont val="Tahoma"/>
            <family val="2"/>
          </rPr>
          <t xml:space="preserve">
can be tied to MI workings, add all the MI related to RCULS conversion</t>
        </r>
      </text>
    </comment>
    <comment ref="N50" authorId="0">
      <text>
        <r>
          <rPr>
            <b/>
            <sz val="8"/>
            <color indexed="81"/>
            <rFont val="Tahoma"/>
            <family val="2"/>
          </rPr>
          <t>suziela:</t>
        </r>
        <r>
          <rPr>
            <sz val="8"/>
            <color indexed="81"/>
            <rFont val="Tahoma"/>
            <family val="2"/>
          </rPr>
          <t xml:space="preserve">
per AIRB's movement</t>
        </r>
      </text>
    </comment>
    <comment ref="L52" authorId="0">
      <text>
        <r>
          <rPr>
            <b/>
            <sz val="8"/>
            <color indexed="81"/>
            <rFont val="Tahoma"/>
            <family val="2"/>
          </rPr>
          <t>suziela:</t>
        </r>
        <r>
          <rPr>
            <sz val="8"/>
            <color indexed="81"/>
            <rFont val="Tahoma"/>
            <family val="2"/>
          </rPr>
          <t xml:space="preserve">
MMC Zelan
</t>
        </r>
      </text>
    </comment>
  </commentList>
</comments>
</file>

<file path=xl/comments3.xml><?xml version="1.0" encoding="utf-8"?>
<comments xmlns="http://schemas.openxmlformats.org/spreadsheetml/2006/main">
  <authors>
    <author>suziela</author>
  </authors>
  <commentList>
    <comment ref="D15" authorId="0">
      <text>
        <r>
          <rPr>
            <b/>
            <sz val="8"/>
            <color indexed="81"/>
            <rFont val="Tahoma"/>
            <family val="2"/>
          </rPr>
          <t>suziela:</t>
        </r>
        <r>
          <rPr>
            <sz val="8"/>
            <color indexed="81"/>
            <rFont val="Tahoma"/>
            <family val="2"/>
          </rPr>
          <t xml:space="preserve">
MCB &amp; PTP borrowings impact &amp; JPB staff loan</t>
        </r>
      </text>
    </comment>
    <comment ref="D44" authorId="0">
      <text>
        <r>
          <rPr>
            <b/>
            <sz val="8"/>
            <color indexed="81"/>
            <rFont val="Tahoma"/>
            <family val="2"/>
          </rPr>
          <t>suziela:</t>
        </r>
        <r>
          <rPr>
            <sz val="8"/>
            <color indexed="81"/>
            <rFont val="Tahoma"/>
            <family val="2"/>
          </rPr>
          <t xml:space="preserve">
movement in AIRB</t>
        </r>
      </text>
    </comment>
    <comment ref="G44" authorId="0">
      <text>
        <r>
          <rPr>
            <b/>
            <sz val="8"/>
            <color indexed="81"/>
            <rFont val="Tahoma"/>
            <family val="2"/>
          </rPr>
          <t>suziela:</t>
        </r>
        <r>
          <rPr>
            <sz val="8"/>
            <color indexed="81"/>
            <rFont val="Tahoma"/>
            <family val="2"/>
          </rPr>
          <t xml:space="preserve">
per AIRB's movement</t>
        </r>
      </text>
    </comment>
  </commentList>
</comments>
</file>

<file path=xl/sharedStrings.xml><?xml version="1.0" encoding="utf-8"?>
<sst xmlns="http://schemas.openxmlformats.org/spreadsheetml/2006/main" count="453" uniqueCount="246">
  <si>
    <t>RM’000</t>
  </si>
  <si>
    <t>Borrowings</t>
  </si>
  <si>
    <t>Share capital</t>
  </si>
  <si>
    <t>RM'000</t>
  </si>
  <si>
    <t>Property, plant and equipment</t>
  </si>
  <si>
    <t>Inventories</t>
  </si>
  <si>
    <t>Trade and other receivables</t>
  </si>
  <si>
    <t>Trade and other payables</t>
  </si>
  <si>
    <t>Revenue</t>
  </si>
  <si>
    <t>Non-cash items</t>
  </si>
  <si>
    <t>Net change in current assets</t>
  </si>
  <si>
    <t>Tax paid</t>
  </si>
  <si>
    <t>Interest paid</t>
  </si>
  <si>
    <t>Interest received</t>
  </si>
  <si>
    <t>Other Operating Income</t>
  </si>
  <si>
    <t>Interest expense</t>
  </si>
  <si>
    <t>Interest income</t>
  </si>
  <si>
    <t>Dividend received</t>
  </si>
  <si>
    <t>Proceeds from sale of property, plant and equipment</t>
  </si>
  <si>
    <t>Purchase of property, plant and equipment</t>
  </si>
  <si>
    <t>Adjustments for:</t>
  </si>
  <si>
    <t>Operating profit before working capital changes</t>
  </si>
  <si>
    <t>Changes in working capital:</t>
  </si>
  <si>
    <t>Cash and cash equivalents comprise:</t>
  </si>
  <si>
    <t>Deposits and bank balances</t>
  </si>
  <si>
    <t>Capital</t>
  </si>
  <si>
    <t>Share</t>
  </si>
  <si>
    <t>Premium</t>
  </si>
  <si>
    <t>Revaluation</t>
  </si>
  <si>
    <t>Retained</t>
  </si>
  <si>
    <t>Earnings</t>
  </si>
  <si>
    <t>Total</t>
  </si>
  <si>
    <t xml:space="preserve">Currency translation </t>
  </si>
  <si>
    <t>Reserves</t>
  </si>
  <si>
    <t>Distributable</t>
  </si>
  <si>
    <t xml:space="preserve">Redeemable convertible </t>
  </si>
  <si>
    <t xml:space="preserve">  subordinated loans</t>
  </si>
  <si>
    <t>Non-distributable</t>
  </si>
  <si>
    <t xml:space="preserve">  differences </t>
  </si>
  <si>
    <t>Capital*</t>
  </si>
  <si>
    <t>Reserve</t>
  </si>
  <si>
    <t>ended</t>
  </si>
  <si>
    <t>Cash flows from operating activities</t>
  </si>
  <si>
    <t>Cash flows from investing activities</t>
  </si>
  <si>
    <t>Cash flows from financing activities</t>
  </si>
  <si>
    <t>Drawdown of term loans</t>
  </si>
  <si>
    <t>Cash generated from operations</t>
  </si>
  <si>
    <t>Deposits, bank and cash balances</t>
  </si>
  <si>
    <t>Investment in jointly controlled entities</t>
  </si>
  <si>
    <t>(Unaudited)</t>
  </si>
  <si>
    <t xml:space="preserve">Net change in current liabilities </t>
  </si>
  <si>
    <t>Net increase in cash and cash equivalents</t>
  </si>
  <si>
    <t>Designated accounts</t>
  </si>
  <si>
    <t>Pledge deposits</t>
  </si>
  <si>
    <t>Share of results in associates and jointly controlled entities</t>
  </si>
  <si>
    <t>Repayment of term loans</t>
  </si>
  <si>
    <t xml:space="preserve"> </t>
  </si>
  <si>
    <t xml:space="preserve">3 months </t>
  </si>
  <si>
    <t>Cumulative</t>
  </si>
  <si>
    <t>Bank overdrafts</t>
  </si>
  <si>
    <t>Intangible assets</t>
  </si>
  <si>
    <t>Net cash generated from operating activities</t>
  </si>
  <si>
    <t>Amount due from holding company</t>
  </si>
  <si>
    <t>Cost of sales</t>
  </si>
  <si>
    <t>Gross profit</t>
  </si>
  <si>
    <t>Total equity</t>
  </si>
  <si>
    <t>Administrative expenses</t>
  </si>
  <si>
    <t>Distribution costs</t>
  </si>
  <si>
    <t>Finance cost</t>
  </si>
  <si>
    <t>Effects of changes in exchange rate</t>
  </si>
  <si>
    <t xml:space="preserve">As at </t>
  </si>
  <si>
    <t xml:space="preserve">Net assets per share attributable </t>
  </si>
  <si>
    <t xml:space="preserve">Cumulative </t>
  </si>
  <si>
    <t>Provision for retirement benefits</t>
  </si>
  <si>
    <t>Prepaid lease payments</t>
  </si>
  <si>
    <t>Dividend</t>
  </si>
  <si>
    <t>Dividend paid to minority shareholder</t>
  </si>
  <si>
    <t>Investment properties</t>
  </si>
  <si>
    <t xml:space="preserve">  </t>
  </si>
  <si>
    <t>*  - The distributable capital reserves represent mainly the net gain from disposals of investments.</t>
  </si>
  <si>
    <t>Property development expenditure</t>
  </si>
  <si>
    <t>Other assets</t>
  </si>
  <si>
    <t xml:space="preserve">Share of movement in </t>
  </si>
  <si>
    <t xml:space="preserve">  associates's reserves</t>
  </si>
  <si>
    <t>Land lease received in advance</t>
  </si>
  <si>
    <t>Retirement benefits paid</t>
  </si>
  <si>
    <t>At 1 January 2010</t>
  </si>
  <si>
    <t xml:space="preserve">  unsecured loan stocks</t>
  </si>
  <si>
    <t>Non-Current Assets</t>
  </si>
  <si>
    <t>Deferred expenditure</t>
  </si>
  <si>
    <t>Current Assets</t>
  </si>
  <si>
    <t>Current Liabilities</t>
  </si>
  <si>
    <t>Non-Current Liabilities</t>
  </si>
  <si>
    <t>Deferred income</t>
  </si>
  <si>
    <t>Other payables</t>
  </si>
  <si>
    <t xml:space="preserve"> Available-for-sale financial assets</t>
  </si>
  <si>
    <t>As restated</t>
  </si>
  <si>
    <t>Equity</t>
  </si>
  <si>
    <t>Other operating expenses</t>
  </si>
  <si>
    <t>Tax expenses</t>
  </si>
  <si>
    <t>Redeemable preference shares</t>
  </si>
  <si>
    <t>Condensed Consolidated Statement of Financial Position</t>
  </si>
  <si>
    <t xml:space="preserve"> Marketable securities</t>
  </si>
  <si>
    <t xml:space="preserve">The Condensed Consolidated Statement of Financial Position should be read in conjunction </t>
  </si>
  <si>
    <t>Distribution from jointly controlled entity</t>
  </si>
  <si>
    <t>Net cash inflow from disposal of associates</t>
  </si>
  <si>
    <t>Profit for the period</t>
  </si>
  <si>
    <t>Currency translation differences</t>
  </si>
  <si>
    <t>Total comprehensive income attributable to:</t>
  </si>
  <si>
    <t>Available-for-</t>
  </si>
  <si>
    <t>sale financial</t>
  </si>
  <si>
    <t>assets</t>
  </si>
  <si>
    <t xml:space="preserve">  and jointly controlled entities</t>
  </si>
  <si>
    <t xml:space="preserve">Share of results of associated companies </t>
  </si>
  <si>
    <t>Currency</t>
  </si>
  <si>
    <t>Translation</t>
  </si>
  <si>
    <t xml:space="preserve"> Total comprehensive income for the period</t>
  </si>
  <si>
    <t xml:space="preserve">Issuance of shares by a subsidiary upon </t>
  </si>
  <si>
    <t xml:space="preserve">  conversion of redeemable convertible</t>
  </si>
  <si>
    <t>Issuance of shares by a subsidiary upon</t>
  </si>
  <si>
    <t>Available-for-sale financial assets</t>
  </si>
  <si>
    <t>Earnings per share for profit attributable</t>
  </si>
  <si>
    <t>Assets held for sale</t>
  </si>
  <si>
    <t>Current income tax liabilities</t>
  </si>
  <si>
    <t>Current income tax recoverable</t>
  </si>
  <si>
    <t>Redemption of RULS in a subsidiary</t>
  </si>
  <si>
    <t>interests</t>
  </si>
  <si>
    <t>Transfer to capital reserve</t>
  </si>
  <si>
    <t>Cash &amp; Cash Equivalents at beginning of financial period</t>
  </si>
  <si>
    <t>Cash and cash equivalents at end of financial period</t>
  </si>
  <si>
    <t>The Condensed Consolidated Statement of Cash Flows should be read in conjunction with the Audited Financial</t>
  </si>
  <si>
    <t>Condensed Unaudited Consolidated Statement of Cash Flows</t>
  </si>
  <si>
    <t>Condensed Consolidated Statement of Comprehensive Income</t>
  </si>
  <si>
    <t>Prior year adjustments</t>
  </si>
  <si>
    <t>Dividend income</t>
  </si>
  <si>
    <t>Government grant received</t>
  </si>
  <si>
    <t>Dividend paid</t>
  </si>
  <si>
    <t>Disposal of a subsidiary</t>
  </si>
  <si>
    <t>Movement in value of investment</t>
  </si>
  <si>
    <t>Disposal of subsidiary</t>
  </si>
  <si>
    <t>Net cash outflow from disposals of subsidiaries</t>
  </si>
  <si>
    <t>Additional property development expenditure</t>
  </si>
  <si>
    <t>Payment in lieu of windfall profit levy paid</t>
  </si>
  <si>
    <t>Movement in associate's capital reserve</t>
  </si>
  <si>
    <t>- in consol</t>
  </si>
  <si>
    <t>- in MCB</t>
  </si>
  <si>
    <t>Sept</t>
  </si>
  <si>
    <t>June</t>
  </si>
  <si>
    <t>March</t>
  </si>
  <si>
    <t>Dec</t>
  </si>
  <si>
    <t>Dividend paid to MI workings</t>
  </si>
  <si>
    <t>- in GMSB</t>
  </si>
  <si>
    <t>Disposal of investments</t>
  </si>
  <si>
    <t xml:space="preserve"> - disposal</t>
  </si>
  <si>
    <t>Net cash inflow from disposal of  available-for-sale financial assets</t>
  </si>
  <si>
    <t>Owners of the Parent</t>
  </si>
  <si>
    <t>to the owners of the Parent</t>
  </si>
  <si>
    <t>Equity attributable to owners of the Parent</t>
  </si>
  <si>
    <t>Attributable to owners of the Parent</t>
  </si>
  <si>
    <t>Non-controlling</t>
  </si>
  <si>
    <t>Non-controlling interest</t>
  </si>
  <si>
    <t>At 31 December 2010</t>
  </si>
  <si>
    <t>Purchase of investment property</t>
  </si>
  <si>
    <t>Proceeds from sale of other non current asset</t>
  </si>
  <si>
    <t>Redemption of preference shares in a subsidiary</t>
  </si>
  <si>
    <t>Repayment of land lease received in advance</t>
  </si>
  <si>
    <t>Additional prepaid lease payment</t>
  </si>
  <si>
    <t>Profit before zakat and taxation</t>
  </si>
  <si>
    <t>Zakat expenses</t>
  </si>
  <si>
    <t xml:space="preserve">Zakat paid </t>
  </si>
  <si>
    <t xml:space="preserve">                                                      </t>
  </si>
  <si>
    <t xml:space="preserve"> Other comprehensive income / (loss)</t>
  </si>
  <si>
    <t>New investment in a subsidiary</t>
  </si>
  <si>
    <t xml:space="preserve">Effects of changes in </t>
  </si>
  <si>
    <t xml:space="preserve">  accounting policies - FRS139</t>
  </si>
  <si>
    <t xml:space="preserve"> - fair value gains</t>
  </si>
  <si>
    <t>Net cash used in financing activities</t>
  </si>
  <si>
    <t xml:space="preserve"> The Condensed Consolidated Statement Of Changes in Equity should be read in conjunction with the Audited Financial Statements for the financial year ended 31 December 2010.</t>
  </si>
  <si>
    <t>At 1 January 2011</t>
  </si>
  <si>
    <t>Designated account and pledged deposits</t>
  </si>
  <si>
    <t>Proceeds from sale of investment properties</t>
  </si>
  <si>
    <t>Net cash outflow from acquisition of associates</t>
  </si>
  <si>
    <t>New investment in a jointly controlled entity</t>
  </si>
  <si>
    <t>Finance lease receivables</t>
  </si>
  <si>
    <t>Repayment from holding company</t>
  </si>
  <si>
    <t>Purchase of other assets</t>
  </si>
  <si>
    <t>Total liabilities</t>
  </si>
  <si>
    <t>Total equity and liabilities</t>
  </si>
  <si>
    <t>Deferred income received</t>
  </si>
  <si>
    <t>Net cash inflow from acquisition of subsidiary</t>
  </si>
  <si>
    <t>Net cash (used in) / generated  from investing activities</t>
  </si>
  <si>
    <t>Other comprehensive income for the period / year</t>
  </si>
  <si>
    <t>31.03.2012</t>
  </si>
  <si>
    <t>31.12.2011</t>
  </si>
  <si>
    <t>31.03.2011</t>
  </si>
  <si>
    <t>As at 31 March 2012</t>
  </si>
  <si>
    <t>Investments in subsidiary</t>
  </si>
  <si>
    <t>Other creditors and credit balance</t>
  </si>
  <si>
    <t>Provision for tax</t>
  </si>
  <si>
    <t>with the Audited Financial Statements for the financial year ended 31 December 2011.</t>
  </si>
  <si>
    <t>At 1 January 2012</t>
  </si>
  <si>
    <t>At 31 March 2012</t>
  </si>
  <si>
    <t>3 months</t>
  </si>
  <si>
    <t>Gain /Loss in Disposal</t>
  </si>
  <si>
    <t xml:space="preserve"> Tax Paid</t>
  </si>
  <si>
    <t>Statements for the financial year ended 31 December 2011.</t>
  </si>
  <si>
    <t>for the period ended 31 March 2012 (continued)</t>
  </si>
  <si>
    <t>Work In Progress</t>
  </si>
  <si>
    <t>Amount due to holding Company</t>
  </si>
  <si>
    <t>unsecured loan stocks</t>
  </si>
  <si>
    <t>Profit before taxation</t>
  </si>
  <si>
    <t>(Audited)</t>
  </si>
  <si>
    <t>Total comprehensive income for the period</t>
  </si>
  <si>
    <t>Deferred tax assets</t>
  </si>
  <si>
    <t>Deferred tax liabilities</t>
  </si>
  <si>
    <t>Tax Paid</t>
  </si>
  <si>
    <t xml:space="preserve">Others </t>
  </si>
  <si>
    <t>Net profit for the period</t>
  </si>
  <si>
    <t>Other comprehensive income,(net of tax)</t>
  </si>
  <si>
    <t>Net profit attributable to:</t>
  </si>
  <si>
    <t>1.1.2011</t>
  </si>
  <si>
    <t>Total Assets</t>
  </si>
  <si>
    <t>Net profit for the financial period</t>
  </si>
  <si>
    <t xml:space="preserve"> Other comprehensive income / (loss),net of tax</t>
  </si>
  <si>
    <t>Net profit for the financial  period</t>
  </si>
  <si>
    <t>At 31 March 2011</t>
  </si>
  <si>
    <t>Net cash (used in) investing activities</t>
  </si>
  <si>
    <t xml:space="preserve"> to ordinary equity holders of parent (RM) </t>
  </si>
  <si>
    <t>Basic (RM)</t>
  </si>
  <si>
    <t>Diluted (RM)</t>
  </si>
  <si>
    <t xml:space="preserve">Number of </t>
  </si>
  <si>
    <t>'000</t>
  </si>
  <si>
    <t>share</t>
  </si>
  <si>
    <t>Audited Financial Statements for the financial year ended 31 December 2011.</t>
  </si>
  <si>
    <t>The Condensed Consolidated Statement of Cash Flows should be read in conjunction with the</t>
  </si>
  <si>
    <t>3 mths ended</t>
  </si>
  <si>
    <t>The Condensed Consolidated Statement of Comprehensive Income should be read in conjunction</t>
  </si>
  <si>
    <t xml:space="preserve"> Statements for the financial year ended 31 December 2011.</t>
  </si>
  <si>
    <t xml:space="preserve"> The Condensed Consolidated Statement Of Changes in Equity should be read in conjunction with the Audited Financial</t>
  </si>
  <si>
    <r>
      <rPr>
        <b/>
        <sz val="12"/>
        <color rgb="FFFF0000"/>
        <rFont val="Courier New"/>
        <family val="3"/>
      </rPr>
      <t xml:space="preserve">Unaudited </t>
    </r>
    <r>
      <rPr>
        <b/>
        <sz val="12"/>
        <rFont val="Courier New"/>
        <family val="3"/>
      </rPr>
      <t>Condensed Consolidated Statement of Changes in Equity for the First Quarter ended 31 March 2012</t>
    </r>
  </si>
  <si>
    <t xml:space="preserve">Distributable </t>
  </si>
  <si>
    <t>-</t>
  </si>
  <si>
    <r>
      <t xml:space="preserve">Condensed </t>
    </r>
    <r>
      <rPr>
        <sz val="11"/>
        <color theme="1"/>
        <rFont val="Calibri"/>
        <family val="2"/>
        <scheme val="minor"/>
      </rPr>
      <t>Consolidated Statement of Cash Flows</t>
    </r>
  </si>
  <si>
    <t>for the first quarter ended 31 March 2012</t>
  </si>
  <si>
    <t>Finance Income</t>
  </si>
  <si>
    <t>Gain on Disposal of asset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</si>
</sst>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</numFmts>
  <fonts count="3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ourier New"/>
      <family val="3"/>
    </font>
    <font>
      <b/>
      <sz val="14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sz val="10"/>
      <name val="Arial Narrow"/>
      <family val="2"/>
    </font>
    <font>
      <sz val="11"/>
      <name val="Times New Roman"/>
      <family val="1"/>
    </font>
    <font>
      <i/>
      <sz val="10"/>
      <name val="Arial Narrow"/>
      <family val="2"/>
    </font>
    <font>
      <sz val="10"/>
      <color indexed="9"/>
      <name val="Courier New"/>
      <family val="3"/>
    </font>
    <font>
      <sz val="10"/>
      <color indexed="10"/>
      <name val="Courier New"/>
      <family val="3"/>
    </font>
    <font>
      <b/>
      <sz val="10"/>
      <color indexed="9"/>
      <name val="Courier New"/>
      <family val="3"/>
    </font>
    <font>
      <sz val="11"/>
      <color indexed="10"/>
      <name val="Courier New"/>
      <family val="3"/>
    </font>
    <font>
      <sz val="11"/>
      <color indexed="9"/>
      <name val="Courier New"/>
      <family val="3"/>
    </font>
    <font>
      <b/>
      <u/>
      <sz val="10"/>
      <color indexed="9"/>
      <name val="Courier New"/>
      <family val="3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rgb="FF000000"/>
      <name val="Courier New"/>
      <family val="3"/>
    </font>
    <font>
      <sz val="10"/>
      <color rgb="FFFF0000"/>
      <name val="Courier New"/>
      <family val="3"/>
    </font>
    <font>
      <sz val="10"/>
      <color theme="1"/>
      <name val="Courier New"/>
      <family val="3"/>
    </font>
    <font>
      <b/>
      <sz val="14"/>
      <color theme="1"/>
      <name val="Courier New"/>
      <family val="3"/>
    </font>
    <font>
      <b/>
      <sz val="10"/>
      <color theme="1"/>
      <name val="Courier New"/>
      <family val="3"/>
    </font>
    <font>
      <sz val="11.5"/>
      <name val="Courier New"/>
      <family val="3"/>
    </font>
    <font>
      <b/>
      <sz val="11.5"/>
      <name val="Courier New"/>
      <family val="3"/>
    </font>
    <font>
      <sz val="11.5"/>
      <color rgb="FF000000"/>
      <name val="Courier New"/>
      <family val="3"/>
    </font>
    <font>
      <u/>
      <sz val="11.5"/>
      <name val="Courier New"/>
      <family val="3"/>
    </font>
    <font>
      <b/>
      <u/>
      <sz val="11.5"/>
      <name val="Courier New"/>
      <family val="3"/>
    </font>
    <font>
      <sz val="11.5"/>
      <color indexed="10"/>
      <name val="Courier New"/>
      <family val="3"/>
    </font>
    <font>
      <sz val="11.5"/>
      <color indexed="9"/>
      <name val="Courier New"/>
      <family val="3"/>
    </font>
    <font>
      <sz val="11.5"/>
      <name val="Arial"/>
      <family val="2"/>
    </font>
    <font>
      <sz val="11.5"/>
      <color theme="1"/>
      <name val="Courier New"/>
      <family val="3"/>
    </font>
    <font>
      <sz val="11.5"/>
      <color indexed="9"/>
      <name val="Arial"/>
      <family val="2"/>
    </font>
    <font>
      <sz val="11.5"/>
      <name val="Trebuchet MS"/>
      <family val="2"/>
    </font>
    <font>
      <sz val="11.5"/>
      <name val="Arial Narrow"/>
      <family val="2"/>
    </font>
    <font>
      <i/>
      <sz val="11.5"/>
      <name val="Arial Narrow"/>
      <family val="2"/>
    </font>
    <font>
      <b/>
      <sz val="11.5"/>
      <color theme="1"/>
      <name val="Courier New"/>
      <family val="3"/>
    </font>
    <font>
      <b/>
      <sz val="12"/>
      <name val="Courier New"/>
      <family val="3"/>
    </font>
    <font>
      <b/>
      <sz val="12"/>
      <color rgb="FFFF0000"/>
      <name val="Courier New"/>
      <family val="3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8" fillId="0" borderId="0"/>
    <xf numFmtId="9" fontId="2" fillId="0" borderId="0" applyFont="0" applyFill="0" applyBorder="0" applyAlignment="0" applyProtection="0"/>
  </cellStyleXfs>
  <cellXfs count="331">
    <xf numFmtId="0" fontId="0" fillId="0" borderId="0" xfId="0"/>
    <xf numFmtId="164" fontId="5" fillId="0" borderId="0" xfId="1" applyNumberFormat="1" applyFont="1" applyFill="1"/>
    <xf numFmtId="164" fontId="5" fillId="0" borderId="0" xfId="1" applyNumberFormat="1" applyFont="1" applyFill="1" applyBorder="1" applyAlignment="1">
      <alignment vertical="center"/>
    </xf>
    <xf numFmtId="43" fontId="5" fillId="0" borderId="0" xfId="1" applyFont="1" applyFill="1"/>
    <xf numFmtId="164" fontId="5" fillId="0" borderId="2" xfId="1" applyNumberFormat="1" applyFont="1" applyFill="1" applyBorder="1"/>
    <xf numFmtId="0" fontId="5" fillId="0" borderId="0" xfId="0" applyFont="1" applyFill="1"/>
    <xf numFmtId="0" fontId="5" fillId="0" borderId="0" xfId="0" applyFont="1" applyFill="1" applyAlignment="1">
      <alignment vertical="center"/>
    </xf>
    <xf numFmtId="164" fontId="5" fillId="0" borderId="0" xfId="1" applyNumberFormat="1" applyFont="1" applyFill="1" applyBorder="1"/>
    <xf numFmtId="164" fontId="5" fillId="0" borderId="1" xfId="1" applyNumberFormat="1" applyFont="1" applyFill="1" applyBorder="1"/>
    <xf numFmtId="164" fontId="5" fillId="0" borderId="0" xfId="0" applyNumberFormat="1" applyFont="1" applyFill="1"/>
    <xf numFmtId="43" fontId="5" fillId="0" borderId="0" xfId="1" applyFont="1" applyFill="1" applyAlignment="1">
      <alignment vertical="center"/>
    </xf>
    <xf numFmtId="43" fontId="4" fillId="0" borderId="0" xfId="1" applyFont="1" applyFill="1" applyAlignment="1">
      <alignment vertical="center"/>
    </xf>
    <xf numFmtId="43" fontId="6" fillId="0" borderId="0" xfId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horizontal="left" indent="1"/>
    </xf>
    <xf numFmtId="43" fontId="5" fillId="0" borderId="0" xfId="1" quotePrefix="1" applyFont="1" applyFill="1" applyAlignment="1">
      <alignment vertical="center"/>
    </xf>
    <xf numFmtId="0" fontId="5" fillId="0" borderId="0" xfId="0" applyFont="1" applyFill="1" applyBorder="1"/>
    <xf numFmtId="0" fontId="6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64" fontId="5" fillId="0" borderId="0" xfId="0" applyNumberFormat="1" applyFont="1" applyFill="1" applyBorder="1"/>
    <xf numFmtId="38" fontId="7" fillId="0" borderId="0" xfId="2" applyNumberFormat="1" applyFont="1" applyFill="1" applyBorder="1" applyAlignment="1"/>
    <xf numFmtId="38" fontId="7" fillId="0" borderId="0" xfId="2" applyNumberFormat="1" applyFont="1" applyFill="1" applyBorder="1" applyAlignment="1">
      <alignment horizontal="center"/>
    </xf>
    <xf numFmtId="38" fontId="7" fillId="0" borderId="0" xfId="2" applyNumberFormat="1" applyFont="1" applyFill="1" applyBorder="1"/>
    <xf numFmtId="40" fontId="7" fillId="0" borderId="0" xfId="2" applyNumberFormat="1" applyFont="1" applyFill="1" applyBorder="1"/>
    <xf numFmtId="40" fontId="9" fillId="0" borderId="0" xfId="2" applyNumberFormat="1" applyFont="1" applyFill="1" applyBorder="1"/>
    <xf numFmtId="38" fontId="5" fillId="0" borderId="0" xfId="0" applyNumberFormat="1" applyFont="1" applyFill="1" applyBorder="1"/>
    <xf numFmtId="43" fontId="4" fillId="0" borderId="0" xfId="1" applyFont="1" applyFill="1"/>
    <xf numFmtId="43" fontId="5" fillId="0" borderId="0" xfId="1" quotePrefix="1" applyFont="1" applyFill="1"/>
    <xf numFmtId="0" fontId="5" fillId="0" borderId="0" xfId="0" applyFont="1" applyFill="1" applyAlignment="1">
      <alignment horizontal="left"/>
    </xf>
    <xf numFmtId="164" fontId="5" fillId="0" borderId="4" xfId="1" applyNumberFormat="1" applyFont="1" applyFill="1" applyBorder="1"/>
    <xf numFmtId="164" fontId="5" fillId="0" borderId="5" xfId="1" applyNumberFormat="1" applyFont="1" applyFill="1" applyBorder="1"/>
    <xf numFmtId="164" fontId="5" fillId="0" borderId="6" xfId="1" applyNumberFormat="1" applyFont="1" applyFill="1" applyBorder="1"/>
    <xf numFmtId="164" fontId="5" fillId="0" borderId="7" xfId="1" applyNumberFormat="1" applyFont="1" applyFill="1" applyBorder="1"/>
    <xf numFmtId="164" fontId="5" fillId="0" borderId="8" xfId="1" applyNumberFormat="1" applyFont="1" applyFill="1" applyBorder="1"/>
    <xf numFmtId="165" fontId="5" fillId="0" borderId="0" xfId="1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37" fontId="14" fillId="0" borderId="0" xfId="0" applyNumberFormat="1" applyFont="1" applyFill="1" applyBorder="1" applyAlignment="1">
      <alignment horizontal="left" vertical="center"/>
    </xf>
    <xf numFmtId="37" fontId="14" fillId="0" borderId="0" xfId="0" applyNumberFormat="1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37" fontId="12" fillId="0" borderId="0" xfId="0" applyNumberFormat="1" applyFont="1" applyFill="1" applyBorder="1" applyAlignment="1">
      <alignment horizontal="center" vertical="center"/>
    </xf>
    <xf numFmtId="37" fontId="15" fillId="0" borderId="0" xfId="0" applyNumberFormat="1" applyFont="1" applyFill="1" applyBorder="1" applyAlignment="1">
      <alignment horizontal="center" vertical="center"/>
    </xf>
    <xf numFmtId="37" fontId="12" fillId="0" borderId="0" xfId="0" quotePrefix="1" applyNumberFormat="1" applyFont="1" applyFill="1" applyBorder="1" applyAlignment="1">
      <alignment horizontal="center" vertical="center"/>
    </xf>
    <xf numFmtId="37" fontId="10" fillId="0" borderId="0" xfId="0" applyNumberFormat="1" applyFont="1" applyFill="1" applyBorder="1" applyAlignment="1">
      <alignment vertical="center"/>
    </xf>
    <xf numFmtId="164" fontId="10" fillId="0" borderId="0" xfId="1" applyNumberFormat="1" applyFont="1" applyFill="1" applyBorder="1" applyAlignment="1">
      <alignment vertical="center"/>
    </xf>
    <xf numFmtId="9" fontId="10" fillId="0" borderId="0" xfId="3" applyFont="1" applyFill="1" applyBorder="1" applyAlignment="1">
      <alignment vertical="center"/>
    </xf>
    <xf numFmtId="43" fontId="10" fillId="0" borderId="0" xfId="1" applyFont="1" applyFill="1" applyBorder="1" applyAlignment="1">
      <alignment horizontal="center" vertical="center"/>
    </xf>
    <xf numFmtId="38" fontId="5" fillId="0" borderId="0" xfId="0" applyNumberFormat="1" applyFont="1" applyFill="1"/>
    <xf numFmtId="0" fontId="6" fillId="0" borderId="0" xfId="0" applyFont="1" applyFill="1"/>
    <xf numFmtId="164" fontId="11" fillId="0" borderId="0" xfId="1" applyNumberFormat="1" applyFont="1" applyFill="1"/>
    <xf numFmtId="0" fontId="6" fillId="0" borderId="0" xfId="0" applyFont="1" applyFill="1" applyBorder="1" applyAlignment="1"/>
    <xf numFmtId="0" fontId="11" fillId="0" borderId="0" xfId="0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horizontal="center" vertical="center"/>
    </xf>
    <xf numFmtId="43" fontId="6" fillId="0" borderId="0" xfId="1" applyFont="1" applyFill="1"/>
    <xf numFmtId="164" fontId="6" fillId="0" borderId="0" xfId="1" applyNumberFormat="1" applyFont="1" applyFill="1"/>
    <xf numFmtId="164" fontId="6" fillId="0" borderId="0" xfId="1" applyNumberFormat="1" applyFont="1" applyFill="1" applyAlignment="1">
      <alignment horizontal="center"/>
    </xf>
    <xf numFmtId="164" fontId="6" fillId="0" borderId="0" xfId="1" applyNumberFormat="1" applyFont="1" applyFill="1" applyBorder="1"/>
    <xf numFmtId="164" fontId="6" fillId="0" borderId="0" xfId="1" applyNumberFormat="1" applyFont="1" applyFill="1" applyBorder="1" applyAlignment="1">
      <alignment horizontal="center"/>
    </xf>
    <xf numFmtId="164" fontId="5" fillId="0" borderId="9" xfId="0" applyNumberFormat="1" applyFont="1" applyFill="1" applyBorder="1"/>
    <xf numFmtId="164" fontId="5" fillId="0" borderId="1" xfId="0" applyNumberFormat="1" applyFont="1" applyFill="1" applyBorder="1"/>
    <xf numFmtId="164" fontId="5" fillId="0" borderId="10" xfId="0" applyNumberFormat="1" applyFont="1" applyFill="1" applyBorder="1"/>
    <xf numFmtId="164" fontId="11" fillId="0" borderId="0" xfId="1" applyNumberFormat="1" applyFont="1" applyFill="1" applyBorder="1" applyAlignment="1">
      <alignment vertical="center"/>
    </xf>
    <xf numFmtId="164" fontId="13" fillId="0" borderId="0" xfId="1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64" fontId="11" fillId="0" borderId="0" xfId="0" applyNumberFormat="1" applyFont="1" applyFill="1" applyBorder="1" applyAlignment="1">
      <alignment vertical="center"/>
    </xf>
    <xf numFmtId="0" fontId="18" fillId="0" borderId="0" xfId="0" applyFont="1" applyFill="1"/>
    <xf numFmtId="164" fontId="20" fillId="0" borderId="0" xfId="1" applyNumberFormat="1" applyFont="1" applyFill="1" applyAlignment="1">
      <alignment vertical="center"/>
    </xf>
    <xf numFmtId="164" fontId="20" fillId="0" borderId="1" xfId="1" applyNumberFormat="1" applyFont="1" applyFill="1" applyBorder="1" applyAlignment="1">
      <alignment vertical="center"/>
    </xf>
    <xf numFmtId="164" fontId="20" fillId="0" borderId="0" xfId="1" applyNumberFormat="1" applyFont="1" applyFill="1" applyBorder="1" applyAlignment="1">
      <alignment vertical="center"/>
    </xf>
    <xf numFmtId="164" fontId="5" fillId="2" borderId="4" xfId="1" applyNumberFormat="1" applyFont="1" applyFill="1" applyBorder="1"/>
    <xf numFmtId="164" fontId="5" fillId="2" borderId="5" xfId="1" applyNumberFormat="1" applyFont="1" applyFill="1" applyBorder="1"/>
    <xf numFmtId="164" fontId="5" fillId="2" borderId="6" xfId="1" applyNumberFormat="1" applyFont="1" applyFill="1" applyBorder="1"/>
    <xf numFmtId="164" fontId="5" fillId="2" borderId="7" xfId="1" applyNumberFormat="1" applyFont="1" applyFill="1" applyBorder="1"/>
    <xf numFmtId="164" fontId="5" fillId="2" borderId="0" xfId="1" applyNumberFormat="1" applyFont="1" applyFill="1" applyBorder="1"/>
    <xf numFmtId="164" fontId="5" fillId="2" borderId="8" xfId="1" applyNumberFormat="1" applyFont="1" applyFill="1" applyBorder="1"/>
    <xf numFmtId="164" fontId="5" fillId="2" borderId="1" xfId="1" applyNumberFormat="1" applyFont="1" applyFill="1" applyBorder="1"/>
    <xf numFmtId="164" fontId="5" fillId="2" borderId="10" xfId="1" applyNumberFormat="1" applyFont="1" applyFill="1" applyBorder="1"/>
    <xf numFmtId="164" fontId="5" fillId="2" borderId="9" xfId="1" applyNumberFormat="1" applyFont="1" applyFill="1" applyBorder="1"/>
    <xf numFmtId="164" fontId="11" fillId="0" borderId="0" xfId="0" applyNumberFormat="1" applyFont="1" applyFill="1" applyAlignment="1">
      <alignment vertical="center"/>
    </xf>
    <xf numFmtId="43" fontId="21" fillId="0" borderId="0" xfId="1" applyFont="1" applyFill="1" applyAlignment="1">
      <alignment vertical="center"/>
    </xf>
    <xf numFmtId="43" fontId="22" fillId="0" borderId="0" xfId="1" applyFont="1" applyFill="1" applyAlignment="1">
      <alignment vertical="center"/>
    </xf>
    <xf numFmtId="0" fontId="22" fillId="0" borderId="0" xfId="0" applyFont="1" applyFill="1" applyAlignment="1">
      <alignment vertical="center"/>
    </xf>
    <xf numFmtId="37" fontId="22" fillId="0" borderId="0" xfId="0" applyNumberFormat="1" applyFont="1" applyFill="1" applyAlignment="1">
      <alignment vertical="center"/>
    </xf>
    <xf numFmtId="37" fontId="22" fillId="0" borderId="0" xfId="0" applyNumberFormat="1" applyFont="1" applyFill="1" applyBorder="1" applyAlignment="1">
      <alignment vertical="center"/>
    </xf>
    <xf numFmtId="37" fontId="22" fillId="0" borderId="0" xfId="0" applyNumberFormat="1" applyFont="1" applyFill="1" applyBorder="1" applyAlignment="1">
      <alignment horizontal="center" vertical="center"/>
    </xf>
    <xf numFmtId="43" fontId="20" fillId="0" borderId="0" xfId="1" applyFont="1" applyFill="1" applyAlignment="1">
      <alignment vertical="center"/>
    </xf>
    <xf numFmtId="0" fontId="20" fillId="0" borderId="0" xfId="0" applyFont="1" applyFill="1" applyAlignment="1">
      <alignment vertical="center"/>
    </xf>
    <xf numFmtId="37" fontId="22" fillId="0" borderId="0" xfId="0" quotePrefix="1" applyNumberFormat="1" applyFont="1" applyFill="1" applyAlignment="1">
      <alignment horizontal="center" vertical="center"/>
    </xf>
    <xf numFmtId="0" fontId="22" fillId="0" borderId="0" xfId="0" quotePrefix="1" applyNumberFormat="1" applyFont="1" applyFill="1" applyBorder="1" applyAlignment="1">
      <alignment horizontal="center" vertical="center"/>
    </xf>
    <xf numFmtId="43" fontId="20" fillId="0" borderId="0" xfId="1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43" fontId="22" fillId="0" borderId="0" xfId="1" applyFont="1" applyFill="1" applyBorder="1" applyAlignment="1">
      <alignment vertical="center"/>
    </xf>
    <xf numFmtId="37" fontId="20" fillId="0" borderId="0" xfId="0" applyNumberFormat="1" applyFont="1" applyFill="1" applyAlignment="1">
      <alignment vertical="center"/>
    </xf>
    <xf numFmtId="37" fontId="20" fillId="0" borderId="0" xfId="0" applyNumberFormat="1" applyFont="1" applyFill="1" applyBorder="1" applyAlignment="1">
      <alignment vertical="center"/>
    </xf>
    <xf numFmtId="164" fontId="20" fillId="0" borderId="0" xfId="0" applyNumberFormat="1" applyFont="1" applyFill="1" applyAlignment="1">
      <alignment vertical="center"/>
    </xf>
    <xf numFmtId="38" fontId="20" fillId="0" borderId="0" xfId="0" applyNumberFormat="1" applyFont="1" applyFill="1" applyAlignment="1">
      <alignment vertical="center"/>
    </xf>
    <xf numFmtId="164" fontId="22" fillId="0" borderId="1" xfId="1" applyNumberFormat="1" applyFont="1" applyFill="1" applyBorder="1" applyAlignment="1">
      <alignment vertical="center"/>
    </xf>
    <xf numFmtId="164" fontId="22" fillId="0" borderId="0" xfId="1" applyNumberFormat="1" applyFont="1" applyFill="1" applyBorder="1" applyAlignment="1">
      <alignment vertical="center"/>
    </xf>
    <xf numFmtId="164" fontId="22" fillId="0" borderId="2" xfId="1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22" fillId="0" borderId="0" xfId="0" applyNumberFormat="1" applyFont="1" applyFill="1" applyAlignment="1">
      <alignment vertical="center"/>
    </xf>
    <xf numFmtId="0" fontId="20" fillId="0" borderId="0" xfId="0" applyFont="1"/>
    <xf numFmtId="164" fontId="19" fillId="2" borderId="0" xfId="1" applyNumberFormat="1" applyFont="1" applyFill="1" applyBorder="1"/>
    <xf numFmtId="164" fontId="19" fillId="2" borderId="1" xfId="1" applyNumberFormat="1" applyFont="1" applyFill="1" applyBorder="1"/>
    <xf numFmtId="164" fontId="7" fillId="0" borderId="0" xfId="1" applyNumberFormat="1" applyFont="1" applyFill="1" applyBorder="1"/>
    <xf numFmtId="40" fontId="7" fillId="0" borderId="0" xfId="2" quotePrefix="1" applyNumberFormat="1" applyFont="1" applyFill="1" applyBorder="1"/>
    <xf numFmtId="164" fontId="9" fillId="0" borderId="0" xfId="1" applyNumberFormat="1" applyFont="1" applyFill="1" applyBorder="1"/>
    <xf numFmtId="38" fontId="7" fillId="0" borderId="11" xfId="2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38" fontId="7" fillId="0" borderId="5" xfId="2" applyNumberFormat="1" applyFont="1" applyFill="1" applyBorder="1" applyAlignment="1">
      <alignment horizontal="center"/>
    </xf>
    <xf numFmtId="38" fontId="5" fillId="0" borderId="0" xfId="0" applyNumberFormat="1" applyFont="1" applyFill="1" applyAlignment="1">
      <alignment horizontal="center"/>
    </xf>
    <xf numFmtId="164" fontId="7" fillId="0" borderId="11" xfId="1" applyNumberFormat="1" applyFont="1" applyFill="1" applyBorder="1" applyAlignment="1">
      <alignment horizontal="center"/>
    </xf>
    <xf numFmtId="164" fontId="5" fillId="0" borderId="0" xfId="0" applyNumberFormat="1" applyFont="1" applyFill="1" applyAlignment="1">
      <alignment vertical="center"/>
    </xf>
    <xf numFmtId="43" fontId="13" fillId="0" borderId="0" xfId="1" applyFont="1" applyFill="1" applyAlignment="1">
      <alignment vertical="center"/>
    </xf>
    <xf numFmtId="43" fontId="11" fillId="0" borderId="0" xfId="1" applyFont="1" applyFill="1" applyAlignment="1">
      <alignment vertical="center"/>
    </xf>
    <xf numFmtId="43" fontId="11" fillId="0" borderId="0" xfId="1" applyFont="1" applyFill="1" applyBorder="1" applyAlignment="1">
      <alignment vertical="center"/>
    </xf>
    <xf numFmtId="164" fontId="11" fillId="3" borderId="0" xfId="0" applyNumberFormat="1" applyFont="1" applyFill="1" applyAlignment="1">
      <alignment vertical="center"/>
    </xf>
    <xf numFmtId="166" fontId="11" fillId="0" borderId="0" xfId="3" applyNumberFormat="1" applyFont="1" applyFill="1" applyAlignment="1">
      <alignment vertical="center"/>
    </xf>
    <xf numFmtId="164" fontId="20" fillId="0" borderId="5" xfId="1" applyNumberFormat="1" applyFont="1" applyFill="1" applyBorder="1" applyAlignment="1">
      <alignment vertical="center"/>
    </xf>
    <xf numFmtId="164" fontId="20" fillId="0" borderId="0" xfId="0" applyNumberFormat="1" applyFont="1" applyFill="1" applyBorder="1" applyAlignment="1">
      <alignment vertical="center"/>
    </xf>
    <xf numFmtId="43" fontId="23" fillId="0" borderId="0" xfId="1" applyFont="1" applyFill="1" applyAlignment="1">
      <alignment vertical="center"/>
    </xf>
    <xf numFmtId="43" fontId="24" fillId="0" borderId="0" xfId="1" applyFont="1" applyFill="1" applyAlignment="1">
      <alignment vertical="center"/>
    </xf>
    <xf numFmtId="43" fontId="24" fillId="0" borderId="0" xfId="1" applyFont="1" applyFill="1" applyBorder="1" applyAlignment="1">
      <alignment vertical="center"/>
    </xf>
    <xf numFmtId="43" fontId="23" fillId="0" borderId="0" xfId="1" applyFont="1" applyFill="1" applyBorder="1" applyAlignment="1">
      <alignment vertical="center"/>
    </xf>
    <xf numFmtId="43" fontId="23" fillId="0" borderId="0" xfId="1" applyFont="1" applyFill="1" applyAlignment="1">
      <alignment horizontal="left" vertical="center" indent="2"/>
    </xf>
    <xf numFmtId="43" fontId="23" fillId="4" borderId="0" xfId="1" applyFont="1" applyFill="1" applyAlignment="1">
      <alignment vertical="center"/>
    </xf>
    <xf numFmtId="0" fontId="25" fillId="0" borderId="0" xfId="0" applyFont="1"/>
    <xf numFmtId="0" fontId="23" fillId="0" borderId="0" xfId="0" applyFont="1" applyFill="1" applyAlignment="1">
      <alignment vertical="center"/>
    </xf>
    <xf numFmtId="164" fontId="23" fillId="0" borderId="0" xfId="0" applyNumberFormat="1" applyFont="1" applyFill="1" applyAlignment="1">
      <alignment horizontal="left" vertical="center"/>
    </xf>
    <xf numFmtId="37" fontId="23" fillId="0" borderId="0" xfId="0" applyNumberFormat="1" applyFont="1" applyFill="1" applyAlignment="1">
      <alignment horizontal="left" vertical="center"/>
    </xf>
    <xf numFmtId="37" fontId="23" fillId="0" borderId="0" xfId="0" applyNumberFormat="1" applyFont="1" applyFill="1" applyAlignment="1">
      <alignment horizontal="right" vertical="center"/>
    </xf>
    <xf numFmtId="164" fontId="23" fillId="0" borderId="0" xfId="0" applyNumberFormat="1" applyFont="1" applyFill="1" applyAlignment="1">
      <alignment vertical="center"/>
    </xf>
    <xf numFmtId="37" fontId="23" fillId="0" borderId="0" xfId="0" applyNumberFormat="1" applyFont="1" applyFill="1" applyBorder="1" applyAlignment="1">
      <alignment vertical="center"/>
    </xf>
    <xf numFmtId="37" fontId="23" fillId="0" borderId="0" xfId="0" applyNumberFormat="1" applyFont="1" applyFill="1" applyAlignment="1">
      <alignment vertical="center"/>
    </xf>
    <xf numFmtId="37" fontId="24" fillId="0" borderId="0" xfId="0" applyNumberFormat="1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vertical="center"/>
    </xf>
    <xf numFmtId="37" fontId="24" fillId="0" borderId="0" xfId="0" applyNumberFormat="1" applyFont="1" applyFill="1" applyAlignment="1">
      <alignment horizontal="center" vertical="center"/>
    </xf>
    <xf numFmtId="164" fontId="24" fillId="0" borderId="0" xfId="0" applyNumberFormat="1" applyFont="1" applyFill="1" applyAlignment="1">
      <alignment horizontal="center" vertical="center"/>
    </xf>
    <xf numFmtId="37" fontId="26" fillId="0" borderId="0" xfId="0" applyNumberFormat="1" applyFont="1" applyFill="1" applyAlignment="1">
      <alignment horizontal="center" vertical="center"/>
    </xf>
    <xf numFmtId="164" fontId="27" fillId="0" borderId="0" xfId="0" applyNumberFormat="1" applyFont="1" applyFill="1" applyAlignment="1">
      <alignment horizontal="center" vertical="center"/>
    </xf>
    <xf numFmtId="37" fontId="27" fillId="0" borderId="0" xfId="0" applyNumberFormat="1" applyFont="1" applyFill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164" fontId="24" fillId="0" borderId="0" xfId="0" quotePrefix="1" applyNumberFormat="1" applyFont="1" applyFill="1" applyBorder="1" applyAlignment="1">
      <alignment horizontal="center" vertical="center"/>
    </xf>
    <xf numFmtId="37" fontId="24" fillId="0" borderId="0" xfId="0" quotePrefix="1" applyNumberFormat="1" applyFont="1" applyFill="1" applyBorder="1" applyAlignment="1">
      <alignment horizontal="center" vertical="center"/>
    </xf>
    <xf numFmtId="164" fontId="23" fillId="0" borderId="0" xfId="1" applyNumberFormat="1" applyFont="1" applyFill="1" applyAlignment="1">
      <alignment vertical="center"/>
    </xf>
    <xf numFmtId="164" fontId="23" fillId="0" borderId="0" xfId="1" applyNumberFormat="1" applyFont="1" applyFill="1" applyBorder="1" applyAlignment="1">
      <alignment vertical="center"/>
    </xf>
    <xf numFmtId="164" fontId="23" fillId="0" borderId="1" xfId="1" applyNumberFormat="1" applyFont="1" applyFill="1" applyBorder="1" applyAlignment="1">
      <alignment vertical="center"/>
    </xf>
    <xf numFmtId="164" fontId="23" fillId="0" borderId="1" xfId="1" applyNumberFormat="1" applyFont="1" applyFill="1" applyBorder="1" applyAlignment="1">
      <alignment horizontal="center" vertical="center"/>
    </xf>
    <xf numFmtId="164" fontId="23" fillId="0" borderId="11" xfId="1" applyNumberFormat="1" applyFont="1" applyFill="1" applyBorder="1" applyAlignment="1">
      <alignment vertical="center"/>
    </xf>
    <xf numFmtId="164" fontId="23" fillId="0" borderId="4" xfId="1" applyNumberFormat="1" applyFont="1" applyFill="1" applyBorder="1" applyAlignment="1">
      <alignment vertical="center"/>
    </xf>
    <xf numFmtId="164" fontId="23" fillId="0" borderId="5" xfId="1" applyNumberFormat="1" applyFont="1" applyFill="1" applyBorder="1" applyAlignment="1">
      <alignment vertical="center"/>
    </xf>
    <xf numFmtId="164" fontId="23" fillId="0" borderId="7" xfId="1" applyNumberFormat="1" applyFont="1" applyFill="1" applyBorder="1" applyAlignment="1">
      <alignment vertical="center"/>
    </xf>
    <xf numFmtId="164" fontId="23" fillId="0" borderId="9" xfId="1" applyNumberFormat="1" applyFont="1" applyFill="1" applyBorder="1" applyAlignment="1">
      <alignment vertical="center"/>
    </xf>
    <xf numFmtId="164" fontId="23" fillId="0" borderId="12" xfId="1" applyNumberFormat="1" applyFont="1" applyFill="1" applyBorder="1" applyAlignment="1">
      <alignment vertical="center"/>
    </xf>
    <xf numFmtId="165" fontId="23" fillId="0" borderId="0" xfId="1" applyNumberFormat="1" applyFont="1" applyFill="1" applyAlignment="1">
      <alignment horizontal="center" vertical="center"/>
    </xf>
    <xf numFmtId="165" fontId="23" fillId="0" borderId="0" xfId="1" applyNumberFormat="1" applyFont="1" applyFill="1" applyBorder="1" applyAlignment="1">
      <alignment horizontal="center" vertical="center"/>
    </xf>
    <xf numFmtId="165" fontId="23" fillId="0" borderId="0" xfId="0" applyNumberFormat="1" applyFont="1" applyFill="1" applyBorder="1" applyAlignment="1">
      <alignment vertical="center"/>
    </xf>
    <xf numFmtId="165" fontId="23" fillId="0" borderId="0" xfId="0" applyNumberFormat="1" applyFont="1" applyFill="1" applyAlignment="1">
      <alignment vertical="center"/>
    </xf>
    <xf numFmtId="164" fontId="23" fillId="0" borderId="0" xfId="3" applyNumberFormat="1" applyFont="1" applyFill="1" applyAlignment="1">
      <alignment vertical="center"/>
    </xf>
    <xf numFmtId="9" fontId="23" fillId="0" borderId="0" xfId="3" applyFont="1" applyFill="1" applyAlignment="1">
      <alignment vertical="center"/>
    </xf>
    <xf numFmtId="38" fontId="23" fillId="0" borderId="0" xfId="0" applyNumberFormat="1" applyFont="1" applyFill="1" applyAlignment="1">
      <alignment vertical="center"/>
    </xf>
    <xf numFmtId="38" fontId="28" fillId="0" borderId="0" xfId="0" applyNumberFormat="1" applyFont="1" applyFill="1" applyAlignment="1">
      <alignment vertical="center"/>
    </xf>
    <xf numFmtId="164" fontId="29" fillId="0" borderId="0" xfId="1" applyNumberFormat="1" applyFont="1" applyFill="1" applyAlignment="1">
      <alignment vertical="center"/>
    </xf>
    <xf numFmtId="38" fontId="29" fillId="0" borderId="0" xfId="0" applyNumberFormat="1" applyFont="1" applyFill="1" applyAlignment="1">
      <alignment vertical="center"/>
    </xf>
    <xf numFmtId="38" fontId="23" fillId="0" borderId="0" xfId="0" applyNumberFormat="1" applyFont="1" applyFill="1" applyAlignment="1">
      <alignment horizontal="centerContinuous" vertical="center"/>
    </xf>
    <xf numFmtId="38" fontId="23" fillId="0" borderId="0" xfId="0" applyNumberFormat="1" applyFont="1" applyFill="1" applyAlignment="1">
      <alignment horizontal="center" vertical="center"/>
    </xf>
    <xf numFmtId="38" fontId="24" fillId="0" borderId="0" xfId="0" applyNumberFormat="1" applyFont="1" applyFill="1" applyAlignment="1">
      <alignment horizontal="center" vertical="center"/>
    </xf>
    <xf numFmtId="38" fontId="24" fillId="0" borderId="0" xfId="0" applyNumberFormat="1" applyFont="1" applyFill="1" applyAlignment="1">
      <alignment horizontal="centerContinuous" vertical="center"/>
    </xf>
    <xf numFmtId="15" fontId="27" fillId="0" borderId="0" xfId="0" quotePrefix="1" applyNumberFormat="1" applyFont="1" applyFill="1" applyAlignment="1">
      <alignment horizontal="center"/>
    </xf>
    <xf numFmtId="38" fontId="27" fillId="0" borderId="0" xfId="0" applyNumberFormat="1" applyFont="1" applyFill="1" applyAlignment="1">
      <alignment horizontal="centerContinuous" vertical="center"/>
    </xf>
    <xf numFmtId="38" fontId="23" fillId="0" borderId="0" xfId="0" applyNumberFormat="1" applyFont="1" applyFill="1" applyBorder="1" applyAlignment="1">
      <alignment vertical="center"/>
    </xf>
    <xf numFmtId="38" fontId="24" fillId="0" borderId="0" xfId="0" applyNumberFormat="1" applyFont="1" applyFill="1" applyBorder="1" applyAlignment="1">
      <alignment horizontal="center" vertical="center"/>
    </xf>
    <xf numFmtId="38" fontId="24" fillId="0" borderId="0" xfId="0" applyNumberFormat="1" applyFont="1" applyFill="1" applyBorder="1" applyAlignment="1">
      <alignment horizontal="centerContinuous" vertical="center"/>
    </xf>
    <xf numFmtId="38" fontId="23" fillId="0" borderId="0" xfId="0" applyNumberFormat="1" applyFont="1" applyFill="1" applyBorder="1" applyAlignment="1">
      <alignment horizontal="centerContinuous" vertical="center"/>
    </xf>
    <xf numFmtId="164" fontId="24" fillId="0" borderId="0" xfId="1" applyNumberFormat="1" applyFont="1" applyFill="1" applyAlignment="1">
      <alignment vertical="center"/>
    </xf>
    <xf numFmtId="164" fontId="30" fillId="0" borderId="0" xfId="1" applyNumberFormat="1" applyFont="1" applyFill="1" applyAlignment="1">
      <alignment vertical="center"/>
    </xf>
    <xf numFmtId="164" fontId="31" fillId="0" borderId="0" xfId="1" applyNumberFormat="1" applyFont="1" applyFill="1" applyAlignment="1">
      <alignment vertical="center"/>
    </xf>
    <xf numFmtId="164" fontId="23" fillId="0" borderId="0" xfId="1" quotePrefix="1" applyNumberFormat="1" applyFont="1" applyFill="1" applyAlignment="1">
      <alignment vertical="center"/>
    </xf>
    <xf numFmtId="37" fontId="23" fillId="0" borderId="0" xfId="0" applyNumberFormat="1" applyFont="1" applyFill="1"/>
    <xf numFmtId="164" fontId="31" fillId="0" borderId="1" xfId="1" applyNumberFormat="1" applyFont="1" applyFill="1" applyBorder="1" applyAlignment="1">
      <alignment vertical="center"/>
    </xf>
    <xf numFmtId="164" fontId="31" fillId="0" borderId="11" xfId="1" applyNumberFormat="1" applyFont="1" applyFill="1" applyBorder="1" applyAlignment="1">
      <alignment vertical="center"/>
    </xf>
    <xf numFmtId="38" fontId="30" fillId="0" borderId="0" xfId="0" applyNumberFormat="1" applyFont="1" applyFill="1" applyAlignment="1">
      <alignment vertical="center"/>
    </xf>
    <xf numFmtId="164" fontId="31" fillId="0" borderId="5" xfId="1" applyNumberFormat="1" applyFont="1" applyFill="1" applyBorder="1" applyAlignment="1">
      <alignment vertical="center"/>
    </xf>
    <xf numFmtId="164" fontId="31" fillId="0" borderId="2" xfId="1" applyNumberFormat="1" applyFont="1" applyFill="1" applyBorder="1" applyAlignment="1">
      <alignment vertical="center"/>
    </xf>
    <xf numFmtId="164" fontId="31" fillId="0" borderId="0" xfId="1" applyNumberFormat="1" applyFont="1" applyFill="1" applyBorder="1" applyAlignment="1">
      <alignment vertical="center"/>
    </xf>
    <xf numFmtId="164" fontId="32" fillId="0" borderId="0" xfId="1" applyNumberFormat="1" applyFont="1" applyFill="1" applyAlignment="1">
      <alignment vertical="center"/>
    </xf>
    <xf numFmtId="43" fontId="23" fillId="0" borderId="0" xfId="1" applyNumberFormat="1" applyFont="1" applyFill="1" applyAlignment="1">
      <alignment horizontal="left" vertical="center" indent="2"/>
    </xf>
    <xf numFmtId="0" fontId="25" fillId="0" borderId="0" xfId="0" applyFont="1" applyAlignment="1">
      <alignment horizontal="left" readingOrder="1"/>
    </xf>
    <xf numFmtId="40" fontId="23" fillId="0" borderId="0" xfId="0" applyNumberFormat="1" applyFont="1" applyFill="1" applyAlignment="1">
      <alignment vertical="center"/>
    </xf>
    <xf numFmtId="37" fontId="33" fillId="0" borderId="0" xfId="0" applyNumberFormat="1" applyFont="1" applyFill="1"/>
    <xf numFmtId="0" fontId="23" fillId="0" borderId="0" xfId="0" applyFont="1" applyFill="1"/>
    <xf numFmtId="0" fontId="23" fillId="0" borderId="0" xfId="0" applyFont="1" applyFill="1" applyBorder="1"/>
    <xf numFmtId="43" fontId="24" fillId="0" borderId="0" xfId="1" applyFont="1" applyFill="1"/>
    <xf numFmtId="43" fontId="23" fillId="0" borderId="0" xfId="1" applyFont="1" applyFill="1"/>
    <xf numFmtId="0" fontId="24" fillId="0" borderId="0" xfId="0" applyFont="1" applyFill="1" applyAlignment="1">
      <alignment horizontal="right"/>
    </xf>
    <xf numFmtId="0" fontId="24" fillId="0" borderId="0" xfId="0" applyFont="1" applyFill="1" applyBorder="1" applyAlignment="1">
      <alignment horizontal="right"/>
    </xf>
    <xf numFmtId="164" fontId="24" fillId="0" borderId="0" xfId="1" applyNumberFormat="1" applyFont="1" applyFill="1"/>
    <xf numFmtId="164" fontId="24" fillId="0" borderId="0" xfId="1" applyNumberFormat="1" applyFont="1" applyFill="1" applyBorder="1"/>
    <xf numFmtId="164" fontId="24" fillId="0" borderId="0" xfId="1" applyNumberFormat="1" applyFont="1" applyFill="1" applyAlignment="1">
      <alignment horizontal="center"/>
    </xf>
    <xf numFmtId="164" fontId="24" fillId="0" borderId="0" xfId="1" applyNumberFormat="1" applyFont="1" applyFill="1" applyBorder="1" applyAlignment="1">
      <alignment horizontal="center"/>
    </xf>
    <xf numFmtId="164" fontId="24" fillId="0" borderId="0" xfId="1" quotePrefix="1" applyNumberFormat="1" applyFont="1" applyFill="1" applyAlignment="1">
      <alignment horizontal="center"/>
    </xf>
    <xf numFmtId="164" fontId="23" fillId="0" borderId="0" xfId="1" applyNumberFormat="1" applyFont="1" applyFill="1"/>
    <xf numFmtId="164" fontId="23" fillId="0" borderId="0" xfId="1" applyNumberFormat="1" applyFont="1" applyFill="1" applyBorder="1"/>
    <xf numFmtId="164" fontId="23" fillId="0" borderId="0" xfId="0" applyNumberFormat="1" applyFont="1" applyFill="1"/>
    <xf numFmtId="164" fontId="23" fillId="0" borderId="1" xfId="1" applyNumberFormat="1" applyFont="1" applyFill="1" applyBorder="1"/>
    <xf numFmtId="164" fontId="23" fillId="0" borderId="8" xfId="1" applyNumberFormat="1" applyFont="1" applyFill="1" applyBorder="1"/>
    <xf numFmtId="40" fontId="34" fillId="0" borderId="0" xfId="2" applyNumberFormat="1" applyFont="1" applyFill="1" applyBorder="1"/>
    <xf numFmtId="40" fontId="35" fillId="0" borderId="0" xfId="2" applyNumberFormat="1" applyFont="1" applyFill="1" applyBorder="1"/>
    <xf numFmtId="164" fontId="23" fillId="2" borderId="6" xfId="1" applyNumberFormat="1" applyFont="1" applyFill="1" applyBorder="1"/>
    <xf numFmtId="164" fontId="23" fillId="2" borderId="0" xfId="1" applyNumberFormat="1" applyFont="1" applyFill="1" applyBorder="1"/>
    <xf numFmtId="164" fontId="23" fillId="2" borderId="8" xfId="1" applyNumberFormat="1" applyFont="1" applyFill="1" applyBorder="1"/>
    <xf numFmtId="164" fontId="23" fillId="2" borderId="10" xfId="1" applyNumberFormat="1" applyFont="1" applyFill="1" applyBorder="1"/>
    <xf numFmtId="164" fontId="23" fillId="0" borderId="10" xfId="0" applyNumberFormat="1" applyFont="1" applyFill="1" applyBorder="1"/>
    <xf numFmtId="38" fontId="23" fillId="0" borderId="0" xfId="0" applyNumberFormat="1" applyFont="1" applyFill="1" applyBorder="1"/>
    <xf numFmtId="0" fontId="24" fillId="0" borderId="0" xfId="0" applyFont="1" applyFill="1"/>
    <xf numFmtId="164" fontId="23" fillId="0" borderId="0" xfId="0" applyNumberFormat="1" applyFont="1" applyFill="1" applyBorder="1"/>
    <xf numFmtId="40" fontId="34" fillId="0" borderId="0" xfId="2" quotePrefix="1" applyNumberFormat="1" applyFont="1" applyFill="1" applyBorder="1"/>
    <xf numFmtId="164" fontId="34" fillId="0" borderId="0" xfId="1" applyNumberFormat="1" applyFont="1" applyFill="1" applyBorder="1"/>
    <xf numFmtId="43" fontId="23" fillId="0" borderId="0" xfId="1" quotePrefix="1" applyFont="1" applyFill="1"/>
    <xf numFmtId="164" fontId="23" fillId="0" borderId="2" xfId="1" applyNumberFormat="1" applyFont="1" applyFill="1" applyBorder="1"/>
    <xf numFmtId="164" fontId="28" fillId="0" borderId="0" xfId="1" applyNumberFormat="1" applyFont="1" applyFill="1"/>
    <xf numFmtId="0" fontId="25" fillId="0" borderId="0" xfId="0" applyFont="1" applyFill="1"/>
    <xf numFmtId="0" fontId="23" fillId="0" borderId="0" xfId="0" applyFont="1" applyFill="1" applyAlignment="1">
      <alignment horizontal="left"/>
    </xf>
    <xf numFmtId="164" fontId="23" fillId="0" borderId="6" xfId="1" applyNumberFormat="1" applyFont="1" applyFill="1" applyBorder="1"/>
    <xf numFmtId="43" fontId="34" fillId="0" borderId="0" xfId="1" applyFont="1" applyFill="1" applyBorder="1"/>
    <xf numFmtId="43" fontId="36" fillId="0" borderId="0" xfId="1" applyFont="1" applyFill="1" applyAlignment="1">
      <alignment vertical="center"/>
    </xf>
    <xf numFmtId="0" fontId="36" fillId="0" borderId="0" xfId="0" applyFont="1" applyFill="1" applyAlignment="1">
      <alignment vertical="center"/>
    </xf>
    <xf numFmtId="37" fontId="36" fillId="0" borderId="0" xfId="0" applyNumberFormat="1" applyFont="1" applyFill="1" applyAlignment="1">
      <alignment vertical="center"/>
    </xf>
    <xf numFmtId="37" fontId="36" fillId="0" borderId="0" xfId="0" applyNumberFormat="1" applyFont="1" applyFill="1" applyBorder="1" applyAlignment="1">
      <alignment vertical="center"/>
    </xf>
    <xf numFmtId="37" fontId="36" fillId="0" borderId="0" xfId="0" applyNumberFormat="1" applyFont="1" applyFill="1" applyBorder="1" applyAlignment="1">
      <alignment horizontal="center" vertical="center"/>
    </xf>
    <xf numFmtId="43" fontId="31" fillId="0" borderId="0" xfId="1" applyFont="1" applyFill="1" applyAlignment="1">
      <alignment vertical="center"/>
    </xf>
    <xf numFmtId="0" fontId="31" fillId="0" borderId="0" xfId="0" applyFont="1" applyFill="1" applyAlignment="1">
      <alignment vertical="center"/>
    </xf>
    <xf numFmtId="37" fontId="36" fillId="0" borderId="0" xfId="0" quotePrefix="1" applyNumberFormat="1" applyFont="1" applyFill="1" applyAlignment="1">
      <alignment horizontal="center" vertical="center"/>
    </xf>
    <xf numFmtId="0" fontId="36" fillId="0" borderId="0" xfId="0" quotePrefix="1" applyNumberFormat="1" applyFont="1" applyFill="1" applyBorder="1" applyAlignment="1">
      <alignment horizontal="center" vertical="center"/>
    </xf>
    <xf numFmtId="43" fontId="31" fillId="0" borderId="0" xfId="1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43" fontId="36" fillId="0" borderId="0" xfId="1" applyFont="1" applyFill="1" applyBorder="1" applyAlignment="1">
      <alignment vertical="center"/>
    </xf>
    <xf numFmtId="37" fontId="31" fillId="0" borderId="0" xfId="0" applyNumberFormat="1" applyFont="1" applyFill="1" applyAlignment="1">
      <alignment vertical="center"/>
    </xf>
    <xf numFmtId="37" fontId="31" fillId="0" borderId="0" xfId="0" applyNumberFormat="1" applyFont="1" applyFill="1" applyBorder="1" applyAlignment="1">
      <alignment vertical="center"/>
    </xf>
    <xf numFmtId="164" fontId="31" fillId="0" borderId="0" xfId="0" applyNumberFormat="1" applyFont="1" applyFill="1" applyAlignment="1">
      <alignment vertical="center"/>
    </xf>
    <xf numFmtId="38" fontId="31" fillId="0" borderId="0" xfId="0" applyNumberFormat="1" applyFont="1" applyFill="1" applyAlignment="1">
      <alignment vertical="center"/>
    </xf>
    <xf numFmtId="164" fontId="36" fillId="0" borderId="1" xfId="1" applyNumberFormat="1" applyFont="1" applyFill="1" applyBorder="1" applyAlignment="1">
      <alignment vertical="center"/>
    </xf>
    <xf numFmtId="164" fontId="36" fillId="0" borderId="0" xfId="1" applyNumberFormat="1" applyFont="1" applyFill="1" applyBorder="1" applyAlignment="1">
      <alignment vertical="center"/>
    </xf>
    <xf numFmtId="164" fontId="36" fillId="0" borderId="2" xfId="1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164" fontId="31" fillId="0" borderId="0" xfId="0" applyNumberFormat="1" applyFont="1" applyFill="1" applyBorder="1" applyAlignment="1">
      <alignment vertical="center"/>
    </xf>
    <xf numFmtId="164" fontId="36" fillId="0" borderId="0" xfId="0" applyNumberFormat="1" applyFont="1" applyFill="1" applyAlignment="1">
      <alignment vertical="center"/>
    </xf>
    <xf numFmtId="0" fontId="31" fillId="0" borderId="0" xfId="0" applyFont="1"/>
    <xf numFmtId="43" fontId="37" fillId="0" borderId="0" xfId="1" applyFont="1" applyFill="1"/>
    <xf numFmtId="0" fontId="23" fillId="0" borderId="0" xfId="1" applyNumberFormat="1" applyFont="1" applyFill="1" applyAlignment="1">
      <alignment horizontal="center"/>
    </xf>
    <xf numFmtId="0" fontId="23" fillId="0" borderId="0" xfId="1" applyNumberFormat="1" applyFont="1" applyFill="1"/>
    <xf numFmtId="0" fontId="23" fillId="0" borderId="0" xfId="0" applyNumberFormat="1" applyFont="1" applyFill="1"/>
    <xf numFmtId="0" fontId="23" fillId="0" borderId="1" xfId="1" applyNumberFormat="1" applyFont="1" applyFill="1" applyBorder="1" applyAlignment="1">
      <alignment horizontal="center"/>
    </xf>
    <xf numFmtId="0" fontId="23" fillId="0" borderId="0" xfId="1" applyNumberFormat="1" applyFont="1" applyFill="1" applyBorder="1" applyAlignment="1">
      <alignment horizontal="center"/>
    </xf>
    <xf numFmtId="0" fontId="23" fillId="0" borderId="7" xfId="1" applyNumberFormat="1" applyFont="1" applyFill="1" applyBorder="1" applyAlignment="1">
      <alignment horizontal="center" vertical="center"/>
    </xf>
    <xf numFmtId="0" fontId="23" fillId="2" borderId="4" xfId="1" applyNumberFormat="1" applyFont="1" applyFill="1" applyBorder="1" applyAlignment="1">
      <alignment horizontal="center" vertical="center"/>
    </xf>
    <xf numFmtId="0" fontId="23" fillId="2" borderId="7" xfId="1" applyNumberFormat="1" applyFont="1" applyFill="1" applyBorder="1" applyAlignment="1">
      <alignment horizontal="center" vertical="center"/>
    </xf>
    <xf numFmtId="0" fontId="23" fillId="2" borderId="9" xfId="1" applyNumberFormat="1" applyFont="1" applyFill="1" applyBorder="1" applyAlignment="1">
      <alignment horizontal="center" vertical="center"/>
    </xf>
    <xf numFmtId="0" fontId="23" fillId="0" borderId="9" xfId="1" applyNumberFormat="1" applyFont="1" applyFill="1" applyBorder="1" applyAlignment="1">
      <alignment horizontal="center" vertical="center"/>
    </xf>
    <xf numFmtId="0" fontId="23" fillId="0" borderId="0" xfId="1" applyNumberFormat="1" applyFont="1" applyFill="1" applyBorder="1" applyAlignment="1">
      <alignment horizontal="center" vertical="center"/>
    </xf>
    <xf numFmtId="0" fontId="23" fillId="2" borderId="5" xfId="1" applyNumberFormat="1" applyFont="1" applyFill="1" applyBorder="1" applyAlignment="1">
      <alignment horizontal="center"/>
    </xf>
    <xf numFmtId="0" fontId="23" fillId="2" borderId="0" xfId="1" applyNumberFormat="1" applyFont="1" applyFill="1" applyBorder="1" applyAlignment="1">
      <alignment horizontal="center"/>
    </xf>
    <xf numFmtId="0" fontId="23" fillId="2" borderId="1" xfId="1" applyNumberFormat="1" applyFont="1" applyFill="1" applyBorder="1" applyAlignment="1">
      <alignment horizontal="center"/>
    </xf>
    <xf numFmtId="0" fontId="23" fillId="0" borderId="1" xfId="0" applyNumberFormat="1" applyFont="1" applyFill="1" applyBorder="1" applyAlignment="1">
      <alignment horizontal="center"/>
    </xf>
    <xf numFmtId="3" fontId="23" fillId="0" borderId="0" xfId="1" applyNumberFormat="1" applyFont="1" applyFill="1" applyAlignment="1">
      <alignment horizontal="center"/>
    </xf>
    <xf numFmtId="3" fontId="23" fillId="0" borderId="2" xfId="1" applyNumberFormat="1" applyFont="1" applyFill="1" applyBorder="1" applyAlignment="1">
      <alignment horizontal="center"/>
    </xf>
    <xf numFmtId="1" fontId="23" fillId="0" borderId="1" xfId="1" applyNumberFormat="1" applyFont="1" applyFill="1" applyBorder="1" applyAlignment="1">
      <alignment horizontal="center"/>
    </xf>
    <xf numFmtId="3" fontId="23" fillId="0" borderId="0" xfId="1" applyNumberFormat="1" applyFont="1" applyFill="1" applyBorder="1" applyAlignment="1">
      <alignment horizontal="center"/>
    </xf>
    <xf numFmtId="3" fontId="23" fillId="2" borderId="5" xfId="1" applyNumberFormat="1" applyFont="1" applyFill="1" applyBorder="1" applyAlignment="1">
      <alignment horizontal="center"/>
    </xf>
    <xf numFmtId="3" fontId="23" fillId="2" borderId="0" xfId="1" applyNumberFormat="1" applyFont="1" applyFill="1" applyBorder="1" applyAlignment="1">
      <alignment horizontal="center"/>
    </xf>
    <xf numFmtId="3" fontId="23" fillId="2" borderId="1" xfId="1" applyNumberFormat="1" applyFont="1" applyFill="1" applyBorder="1" applyAlignment="1">
      <alignment horizontal="center"/>
    </xf>
    <xf numFmtId="3" fontId="23" fillId="0" borderId="1" xfId="0" applyNumberFormat="1" applyFont="1" applyFill="1" applyBorder="1" applyAlignment="1">
      <alignment horizontal="center"/>
    </xf>
    <xf numFmtId="3" fontId="23" fillId="0" borderId="10" xfId="0" applyNumberFormat="1" applyFont="1" applyFill="1" applyBorder="1" applyAlignment="1">
      <alignment horizontal="center"/>
    </xf>
    <xf numFmtId="3" fontId="23" fillId="0" borderId="1" xfId="1" applyNumberFormat="1" applyFont="1" applyFill="1" applyBorder="1" applyAlignment="1">
      <alignment horizontal="center"/>
    </xf>
    <xf numFmtId="3" fontId="23" fillId="0" borderId="0" xfId="1" applyNumberFormat="1" applyFont="1" applyFill="1"/>
    <xf numFmtId="3" fontId="28" fillId="0" borderId="0" xfId="1" applyNumberFormat="1" applyFont="1" applyFill="1"/>
    <xf numFmtId="3" fontId="23" fillId="0" borderId="0" xfId="1" applyNumberFormat="1" applyFont="1" applyFill="1" applyBorder="1" applyAlignment="1">
      <alignment horizontal="left" indent="1"/>
    </xf>
    <xf numFmtId="3" fontId="23" fillId="0" borderId="0" xfId="1" applyNumberFormat="1" applyFont="1" applyFill="1" applyBorder="1" applyAlignment="1">
      <alignment horizontal="left" indent="3"/>
    </xf>
    <xf numFmtId="3" fontId="23" fillId="0" borderId="0" xfId="1" applyNumberFormat="1" applyFont="1" applyFill="1" applyBorder="1" applyAlignment="1">
      <alignment horizontal="left" indent="5"/>
    </xf>
    <xf numFmtId="3" fontId="23" fillId="0" borderId="0" xfId="1" applyNumberFormat="1" applyFont="1" applyFill="1" applyAlignment="1">
      <alignment horizontal="left" indent="4"/>
    </xf>
    <xf numFmtId="3" fontId="23" fillId="0" borderId="2" xfId="1" applyNumberFormat="1" applyFont="1" applyFill="1" applyBorder="1" applyAlignment="1">
      <alignment horizontal="left" indent="1"/>
    </xf>
    <xf numFmtId="3" fontId="23" fillId="0" borderId="2" xfId="1" applyNumberFormat="1" applyFont="1" applyFill="1" applyBorder="1" applyAlignment="1">
      <alignment horizontal="left" indent="4"/>
    </xf>
    <xf numFmtId="1" fontId="23" fillId="0" borderId="1" xfId="1" applyNumberFormat="1" applyFont="1" applyFill="1" applyBorder="1" applyAlignment="1">
      <alignment horizontal="left" indent="1"/>
    </xf>
    <xf numFmtId="3" fontId="23" fillId="0" borderId="8" xfId="1" applyNumberFormat="1" applyFont="1" applyFill="1" applyBorder="1" applyAlignment="1">
      <alignment horizontal="left" indent="1"/>
    </xf>
    <xf numFmtId="3" fontId="23" fillId="2" borderId="6" xfId="1" applyNumberFormat="1" applyFont="1" applyFill="1" applyBorder="1" applyAlignment="1">
      <alignment horizontal="left" indent="1"/>
    </xf>
    <xf numFmtId="3" fontId="23" fillId="2" borderId="8" xfId="1" applyNumberFormat="1" applyFont="1" applyFill="1" applyBorder="1" applyAlignment="1">
      <alignment horizontal="left" indent="1"/>
    </xf>
    <xf numFmtId="3" fontId="23" fillId="2" borderId="10" xfId="1" applyNumberFormat="1" applyFont="1" applyFill="1" applyBorder="1" applyAlignment="1">
      <alignment horizontal="left" indent="1"/>
    </xf>
    <xf numFmtId="3" fontId="23" fillId="0" borderId="0" xfId="0" applyNumberFormat="1" applyFont="1" applyFill="1" applyAlignment="1">
      <alignment horizontal="left" indent="1"/>
    </xf>
    <xf numFmtId="3" fontId="23" fillId="0" borderId="0" xfId="0" applyNumberFormat="1" applyFont="1" applyFill="1" applyBorder="1" applyAlignment="1">
      <alignment horizontal="left" indent="1"/>
    </xf>
    <xf numFmtId="3" fontId="23" fillId="0" borderId="1" xfId="1" applyNumberFormat="1" applyFont="1" applyFill="1" applyBorder="1" applyAlignment="1">
      <alignment horizontal="left" indent="1"/>
    </xf>
    <xf numFmtId="3" fontId="23" fillId="0" borderId="6" xfId="1" applyNumberFormat="1" applyFont="1" applyFill="1" applyBorder="1" applyAlignment="1">
      <alignment horizontal="left" indent="3"/>
    </xf>
    <xf numFmtId="37" fontId="23" fillId="0" borderId="0" xfId="1" applyNumberFormat="1" applyFont="1" applyFill="1" applyAlignment="1">
      <alignment horizontal="center"/>
    </xf>
    <xf numFmtId="37" fontId="23" fillId="0" borderId="0" xfId="1" applyNumberFormat="1" applyFont="1" applyFill="1" applyBorder="1" applyAlignment="1">
      <alignment horizontal="center"/>
    </xf>
    <xf numFmtId="37" fontId="23" fillId="0" borderId="1" xfId="1" applyNumberFormat="1" applyFont="1" applyFill="1" applyBorder="1" applyAlignment="1">
      <alignment horizontal="center"/>
    </xf>
    <xf numFmtId="37" fontId="23" fillId="0" borderId="4" xfId="1" applyNumberFormat="1" applyFont="1" applyFill="1" applyBorder="1" applyAlignment="1">
      <alignment horizontal="center"/>
    </xf>
    <xf numFmtId="37" fontId="23" fillId="0" borderId="5" xfId="1" applyNumberFormat="1" applyFont="1" applyFill="1" applyBorder="1" applyAlignment="1">
      <alignment horizontal="center"/>
    </xf>
    <xf numFmtId="37" fontId="23" fillId="2" borderId="4" xfId="1" applyNumberFormat="1" applyFont="1" applyFill="1" applyBorder="1" applyAlignment="1">
      <alignment horizontal="center"/>
    </xf>
    <xf numFmtId="37" fontId="23" fillId="2" borderId="5" xfId="1" applyNumberFormat="1" applyFont="1" applyFill="1" applyBorder="1" applyAlignment="1">
      <alignment horizontal="center"/>
    </xf>
    <xf numFmtId="37" fontId="23" fillId="2" borderId="6" xfId="1" applyNumberFormat="1" applyFont="1" applyFill="1" applyBorder="1" applyAlignment="1">
      <alignment horizontal="center"/>
    </xf>
    <xf numFmtId="37" fontId="23" fillId="2" borderId="7" xfId="1" applyNumberFormat="1" applyFont="1" applyFill="1" applyBorder="1" applyAlignment="1">
      <alignment horizontal="center"/>
    </xf>
    <xf numFmtId="37" fontId="23" fillId="2" borderId="0" xfId="1" applyNumberFormat="1" applyFont="1" applyFill="1" applyBorder="1" applyAlignment="1">
      <alignment horizontal="center"/>
    </xf>
    <xf numFmtId="37" fontId="23" fillId="2" borderId="8" xfId="1" applyNumberFormat="1" applyFont="1" applyFill="1" applyBorder="1" applyAlignment="1">
      <alignment horizontal="center"/>
    </xf>
    <xf numFmtId="37" fontId="23" fillId="2" borderId="9" xfId="1" applyNumberFormat="1" applyFont="1" applyFill="1" applyBorder="1" applyAlignment="1">
      <alignment horizontal="center"/>
    </xf>
    <xf numFmtId="37" fontId="23" fillId="2" borderId="1" xfId="1" applyNumberFormat="1" applyFont="1" applyFill="1" applyBorder="1" applyAlignment="1">
      <alignment horizontal="center"/>
    </xf>
    <xf numFmtId="37" fontId="23" fillId="2" borderId="10" xfId="1" applyNumberFormat="1" applyFont="1" applyFill="1" applyBorder="1" applyAlignment="1">
      <alignment horizontal="center"/>
    </xf>
    <xf numFmtId="37" fontId="23" fillId="0" borderId="7" xfId="1" applyNumberFormat="1" applyFont="1" applyFill="1" applyBorder="1" applyAlignment="1">
      <alignment horizontal="center"/>
    </xf>
    <xf numFmtId="37" fontId="23" fillId="0" borderId="8" xfId="1" applyNumberFormat="1" applyFont="1" applyFill="1" applyBorder="1" applyAlignment="1">
      <alignment horizontal="center"/>
    </xf>
    <xf numFmtId="37" fontId="23" fillId="0" borderId="9" xfId="0" applyNumberFormat="1" applyFont="1" applyFill="1" applyBorder="1" applyAlignment="1">
      <alignment horizontal="center"/>
    </xf>
    <xf numFmtId="37" fontId="23" fillId="0" borderId="1" xfId="0" applyNumberFormat="1" applyFont="1" applyFill="1" applyBorder="1" applyAlignment="1">
      <alignment horizontal="center"/>
    </xf>
    <xf numFmtId="37" fontId="23" fillId="0" borderId="10" xfId="0" applyNumberFormat="1" applyFont="1" applyFill="1" applyBorder="1" applyAlignment="1">
      <alignment horizontal="center"/>
    </xf>
    <xf numFmtId="37" fontId="23" fillId="0" borderId="0" xfId="0" applyNumberFormat="1" applyFont="1" applyFill="1" applyAlignment="1">
      <alignment horizontal="center"/>
    </xf>
    <xf numFmtId="37" fontId="23" fillId="0" borderId="0" xfId="0" applyNumberFormat="1" applyFont="1" applyFill="1" applyBorder="1" applyAlignment="1">
      <alignment horizontal="center"/>
    </xf>
    <xf numFmtId="37" fontId="23" fillId="0" borderId="2" xfId="1" applyNumberFormat="1" applyFont="1" applyFill="1" applyBorder="1" applyAlignment="1">
      <alignment horizontal="center"/>
    </xf>
    <xf numFmtId="37" fontId="23" fillId="0" borderId="5" xfId="1" applyNumberFormat="1" applyFont="1" applyFill="1" applyBorder="1" applyAlignment="1">
      <alignment horizontal="left" indent="4"/>
    </xf>
    <xf numFmtId="37" fontId="23" fillId="0" borderId="0" xfId="1" applyNumberFormat="1" applyFont="1" applyFill="1" applyAlignment="1">
      <alignment horizontal="left" indent="3"/>
    </xf>
    <xf numFmtId="37" fontId="23" fillId="0" borderId="0" xfId="1" applyNumberFormat="1" applyFont="1" applyFill="1" applyBorder="1" applyAlignment="1">
      <alignment horizontal="left" indent="3"/>
    </xf>
    <xf numFmtId="37" fontId="23" fillId="0" borderId="0" xfId="1" applyNumberFormat="1" applyFont="1" applyFill="1" applyBorder="1" applyAlignment="1">
      <alignment horizontal="left" indent="4"/>
    </xf>
    <xf numFmtId="37" fontId="23" fillId="0" borderId="2" xfId="1" applyNumberFormat="1" applyFont="1" applyFill="1" applyBorder="1" applyAlignment="1">
      <alignment horizontal="left" indent="4"/>
    </xf>
    <xf numFmtId="37" fontId="23" fillId="0" borderId="6" xfId="1" applyNumberFormat="1" applyFont="1" applyFill="1" applyBorder="1" applyAlignment="1">
      <alignment horizontal="left" indent="4"/>
    </xf>
    <xf numFmtId="37" fontId="23" fillId="0" borderId="0" xfId="1" applyNumberFormat="1" applyFont="1" applyFill="1" applyAlignment="1">
      <alignment horizontal="left" indent="5"/>
    </xf>
    <xf numFmtId="37" fontId="23" fillId="0" borderId="2" xfId="1" applyNumberFormat="1" applyFont="1" applyFill="1" applyBorder="1" applyAlignment="1">
      <alignment horizontal="left" indent="5"/>
    </xf>
    <xf numFmtId="0" fontId="23" fillId="0" borderId="0" xfId="1" applyNumberFormat="1" applyFont="1" applyFill="1" applyAlignment="1">
      <alignment horizontal="left" indent="6"/>
    </xf>
    <xf numFmtId="0" fontId="23" fillId="0" borderId="2" xfId="1" applyNumberFormat="1" applyFont="1" applyFill="1" applyBorder="1" applyAlignment="1">
      <alignment horizontal="left" indent="6"/>
    </xf>
    <xf numFmtId="43" fontId="21" fillId="0" borderId="0" xfId="1" applyFont="1" applyFill="1" applyBorder="1" applyAlignment="1">
      <alignment vertical="center"/>
    </xf>
    <xf numFmtId="0" fontId="24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</cellXfs>
  <cellStyles count="4">
    <cellStyle name="Comma" xfId="1" builtinId="3"/>
    <cellStyle name="Normal" xfId="0" builtinId="0"/>
    <cellStyle name="Normal_CF June 2000 (2)" xfId="2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hairulazam/Local%20Settings/Temporary%20Internet%20Files/Content.Outlook/1SOCDZG0/Corporate%20Reporting/Shida/Consolidation%20-%20Quarter/YEAR%202010/DEC%202010/DEC%202010%20-%20CONSOL%20ACCOUN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hairulazam/Local%20Settings/Temporary%20Internet%20Files/Content.Outlook/1SOCDZG0/Corporate%20Reporting/Shida/Consolidation%20-%20Quarter/YEAR%202010/SEPT%202010/SEPT%202010%20-%20CONSOL%20ACCOUNT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hairulazam/Local%20Settings/Temporary%20Internet%20Files/Content.Outlook/1SOCDZG0/Corporate%20Reporting/Shida/Consolidation%20-%20Quarter/YEAR%202010/JUNE%202010/JUNE%202010%20-%20CONSOL%20ACCOUNT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hairulazam/Local%20Settings/Temporary%20Internet%20Files/Content.Outlook/1SOCDZG0/Corporate%20Reporting/Shida/Consolidation%20-%20Quarter/YEAR%202011/JUNE%202011/JUNE%202011%20-%20CONSOL%20ACCOUNT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hairulazam/Local%20Settings/Temporary%20Internet%20Files/Content.Outlook/1SOCDZG0/Corporate%20Reporting/SAS%20Consol/input%20template/2010/Sept%202010%20-%20Subsidiaries/MCB%20-%20Sept%20201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hairulazam/Local%20Settings/Temporary%20Internet%20Files/Content.Outlook/1SOCDZG0/Corporate%20Reporting/SAS%20Consol/input%20template/2010/June%202010%20-%20Subsidiaries/MALAKOFF%20-%20JUNE%202010%20(revised%2009082010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hairulazam/Local%20Settings/Temporary%20Internet%20Files/Content.Outlook/1SOCDZG0/Corporate%20Reporting/SAS%20Consol/input%20template/2011/Mac%202011%20-%20Subsidiaries/MCB%20-%20MAC%201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hairulazam/Local%20Settings/Temporary%20Internet%20Files/Content.Outlook/1SOCDZG0/Corporate%20Reporting/Shida/Consolidation%20-%20Quarter/YEAR%202010/DEC%202010/ANNOUNCEMENT%204TH%20QUARTER%202010/Announcement%20-21%20Feb/MMCB%204Q%2020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hairulazam/Local%20Settings/Temporary%20Internet%20Files/Content.Outlook/1SOCDZG0/Corporate%20Reporting/Shida/Consolidation%20-%20Quarter/YEAR%202011/DEC%202011/ANNOUNCEMENT%204TH%20QTR%202011/4Q%20Qtr%2011%20-%20CASHFLOW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.Stg3"/>
      <sheetName val="PLStg.5"/>
      <sheetName val="JV-Stg4"/>
      <sheetName val="JV-Stg3"/>
      <sheetName val="Stg 3 -summ"/>
      <sheetName val="PL.Eng"/>
      <sheetName val="JV-Eng"/>
      <sheetName val="SOP"/>
      <sheetName val="B Series-JV"/>
      <sheetName val="JV-Stg5"/>
      <sheetName val="Stg 4-summ"/>
      <sheetName val="PL.Stg1"/>
      <sheetName val="PL.Stg2"/>
      <sheetName val="PL.Dormants"/>
      <sheetName val="PL.Mfg"/>
      <sheetName val="PL.Mktg"/>
      <sheetName val="PL.TMMB"/>
      <sheetName val="PLStg.4"/>
      <sheetName val="Divd sch"/>
      <sheetName val="JV-Stg1"/>
      <sheetName val="JV-Dormants"/>
      <sheetName val="Recovered_Sheet1"/>
      <sheetName val="XXXXXX"/>
      <sheetName val="BS.Stg5"/>
      <sheetName val="Stg 5-summ "/>
      <sheetName val="BS.Stg4"/>
      <sheetName val="BS.Stg3"/>
      <sheetName val="BS.Stg2"/>
      <sheetName val="B series-Summ"/>
      <sheetName val="BSl.Stg1"/>
      <sheetName val="Summ-Stg1"/>
      <sheetName val="SKC GRP"/>
      <sheetName val="BS.TMMB"/>
      <sheetName val="BS.Eng"/>
      <sheetName val="Summ-Eng"/>
      <sheetName val="BS.Mktg"/>
      <sheetName val="JV-Mktg"/>
      <sheetName val="MMCM-trans"/>
      <sheetName val="Summ-Mktg"/>
      <sheetName val="BS.Mfg"/>
      <sheetName val="JV-Mfg"/>
      <sheetName val="BS.Dormants"/>
      <sheetName val="assoc-wks"/>
      <sheetName val="Sheet1"/>
    </sheetNames>
    <sheetDataSet>
      <sheetData sheetId="0" refreshError="1">
        <row r="70">
          <cell r="K70">
            <v>-173244</v>
          </cell>
        </row>
      </sheetData>
      <sheetData sheetId="1" refreshError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 refreshError="1"/>
      <sheetData sheetId="18">
        <row r="37">
          <cell r="O37">
            <v>128024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covered_Sheet1"/>
      <sheetName val="XXXXXX"/>
      <sheetName val="PLStg.5"/>
      <sheetName val="BS.Stg5"/>
      <sheetName val="JV-Stg5"/>
      <sheetName val="Stg 5-summ "/>
      <sheetName val="PLStg.4"/>
      <sheetName val="BS.Stg4"/>
      <sheetName val="JV-Stg4"/>
      <sheetName val="Stg 4-summ"/>
      <sheetName val="PL.Stg3"/>
      <sheetName val="BS.Stg3"/>
      <sheetName val="Stg 3 -summ"/>
      <sheetName val="JV-Stg3"/>
      <sheetName val="PL.Stg2"/>
      <sheetName val="BS.Stg2"/>
      <sheetName val="B Series-JV"/>
      <sheetName val="B series-Summ"/>
      <sheetName val="SOP"/>
      <sheetName val="Divd sch"/>
      <sheetName val="PL.Stg1"/>
      <sheetName val="BSl.Stg1"/>
      <sheetName val="JV-Stg1"/>
      <sheetName val="Summ-Stg1"/>
      <sheetName val="SKC GRP"/>
      <sheetName val="PL.TMMB"/>
      <sheetName val="BS.TMMB"/>
      <sheetName val="PL.Eng"/>
      <sheetName val="BS.Eng"/>
      <sheetName val="JV-Eng"/>
      <sheetName val="Summ-Eng"/>
      <sheetName val="BS.Mktg"/>
      <sheetName val="PL.Mktg"/>
      <sheetName val="JV-Mktg"/>
      <sheetName val="MMCM-trans"/>
      <sheetName val="Summ-Mktg"/>
      <sheetName val="PL.Mfg"/>
      <sheetName val="BS.Mfg"/>
      <sheetName val="JV-Mfg"/>
      <sheetName val="PL.Dormants"/>
      <sheetName val="BS.Dormants"/>
      <sheetName val="JV-Dormants"/>
      <sheetName val="assoc-wk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70">
          <cell r="K70">
            <v>-173244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>
        <row r="37">
          <cell r="O37">
            <v>128024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covered_Sheet1"/>
      <sheetName val="XXXXXX"/>
      <sheetName val="PLStg.5"/>
      <sheetName val="BS.Stg5"/>
      <sheetName val="JV-Stg5"/>
      <sheetName val="Stg 5-summ "/>
      <sheetName val="PLStg.4"/>
      <sheetName val="BS.Stg4"/>
      <sheetName val="JV-Stg4"/>
      <sheetName val="Stg 4-summ"/>
      <sheetName val="PL.Stg3"/>
      <sheetName val="BS.Stg3"/>
      <sheetName val="JV-Stg3"/>
      <sheetName val="Stg 3 -summ"/>
      <sheetName val="PL.Stg2"/>
      <sheetName val="BS.Stg2"/>
      <sheetName val="B Series-JV"/>
      <sheetName val="B series-Summ"/>
      <sheetName val="SOP"/>
      <sheetName val="Divd sch"/>
      <sheetName val="PL.Stg1"/>
      <sheetName val="BSl.Stg1"/>
      <sheetName val="JV-Stg1"/>
      <sheetName val="Summ-Stg1"/>
      <sheetName val="SKC GRP"/>
      <sheetName val="PL.TMMB"/>
      <sheetName val="BS.TMMB"/>
      <sheetName val="PL.Eng"/>
      <sheetName val="BS.Eng"/>
      <sheetName val="JV-Eng"/>
      <sheetName val="Summ-Eng"/>
      <sheetName val="PL.Mktg"/>
      <sheetName val="BS.Mktg"/>
      <sheetName val="JV-Mktg"/>
      <sheetName val="MMCM-trans"/>
      <sheetName val="Summ-Mktg"/>
      <sheetName val="PL.Mfg"/>
      <sheetName val="BS.Mfg"/>
      <sheetName val="JV-Mfg"/>
      <sheetName val="PL.Dormants"/>
      <sheetName val="BS.Dormants"/>
      <sheetName val="JV-Dormants"/>
      <sheetName val="assoc-wks"/>
      <sheetName val="JUNE 2010 - CONSOL ACCOUNT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>
        <row r="70">
          <cell r="K70">
            <v>-173244</v>
          </cell>
        </row>
      </sheetData>
      <sheetData sheetId="1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>
        <row r="37">
          <cell r="O37">
            <v>75152</v>
          </cell>
        </row>
      </sheetData>
      <sheetData sheetId="20" refreshError="1"/>
      <sheetData sheetId="2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/>
      <sheetData sheetId="29" refreshError="1"/>
      <sheetData sheetId="30" refreshError="1"/>
      <sheetData sheetId="31" refreshError="1"/>
      <sheetData sheetId="32"/>
      <sheetData sheetId="33" refreshError="1"/>
      <sheetData sheetId="34" refreshError="1"/>
      <sheetData sheetId="35" refreshError="1"/>
      <sheetData sheetId="36" refreshError="1"/>
      <sheetData sheetId="37"/>
      <sheetData sheetId="38" refreshError="1"/>
      <sheetData sheetId="39" refreshError="1"/>
      <sheetData sheetId="40"/>
      <sheetData sheetId="41" refreshError="1"/>
      <sheetData sheetId="42" refreshError="1"/>
      <sheetData sheetId="43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covered_Sheet1"/>
      <sheetName val="XXXXXX"/>
      <sheetName val="PLStg.5"/>
      <sheetName val="BS.Stg5"/>
      <sheetName val="JV-Stg5"/>
      <sheetName val="Stg 5-summ "/>
      <sheetName val="PLStg.4"/>
      <sheetName val="BS.Stg4"/>
      <sheetName val="JV-Stg4"/>
      <sheetName val="Stg 4-summ"/>
      <sheetName val="PL.Stg3"/>
      <sheetName val="BS.Stg3"/>
      <sheetName val="JV-Stg3"/>
      <sheetName val="Stg 3 -summ"/>
      <sheetName val="PL.Stg2"/>
      <sheetName val="BS.Stg2"/>
      <sheetName val="B Series-JV"/>
      <sheetName val="B series-Summ"/>
      <sheetName val="SOP"/>
      <sheetName val="Divd sch"/>
      <sheetName val="PL.Stg1"/>
      <sheetName val="BSl.Stg1"/>
      <sheetName val="JV-Stg1"/>
      <sheetName val="Summ-Stg1"/>
      <sheetName val="SKC GRP"/>
      <sheetName val="PL.TMMB"/>
      <sheetName val="BS.TMMB"/>
      <sheetName val="PL.Eng"/>
      <sheetName val="BS.Eng"/>
      <sheetName val="JV-Eng"/>
      <sheetName val="Summ-Eng"/>
      <sheetName val="PL.Mktg"/>
      <sheetName val="BS.Mktg"/>
      <sheetName val="JV-Mktg"/>
      <sheetName val="MMCM-trans"/>
      <sheetName val="Summ-Mktg"/>
      <sheetName val="PL.Mfg"/>
      <sheetName val="BS.Mfg"/>
      <sheetName val="JV-Mfg"/>
      <sheetName val="PL.Dormants"/>
      <sheetName val="BS.Dormants"/>
      <sheetName val="JV-Dormants"/>
      <sheetName val="assoc-wks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70">
          <cell r="K70">
            <v>-280681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>
        <row r="37">
          <cell r="O37">
            <v>85519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AS Solutions Worksheet Hidden"/>
      <sheetName val="SIGN_OFF"/>
      <sheetName val="ISW"/>
      <sheetName val="IS"/>
      <sheetName val="IS_NOTES_MTH"/>
      <sheetName val="IS_ICO"/>
      <sheetName val="BSW"/>
      <sheetName val="BS"/>
      <sheetName val="BS_NOTES_MTH"/>
      <sheetName val="BS_DB"/>
      <sheetName val="BS_DB_R"/>
      <sheetName val="SOCIE"/>
      <sheetName val="BS_ICO"/>
      <sheetName val="CF"/>
      <sheetName val="IS_NOTES_YR"/>
      <sheetName val="BS_NOTES_YR"/>
      <sheetName val="RO"/>
      <sheetName val="LIST"/>
      <sheetName val="Summary results"/>
      <sheetName val="Report Sept 2010"/>
      <sheetName val="HOF report"/>
      <sheetName val="BS &amp; PL"/>
      <sheetName val="Adjustment"/>
      <sheetName val="Data Act vs Bud"/>
      <sheetName val="Details"/>
      <sheetName val="cashflow"/>
      <sheetName val="intangible"/>
      <sheetName val="Ratios"/>
      <sheetName val="monthly"/>
      <sheetName val="others"/>
      <sheetName val="Equity"/>
      <sheetName val="Group Structure"/>
      <sheetName val="MMC QTR BS"/>
      <sheetName val="MMC QTR PL"/>
      <sheetName val="MMC QTR PL MMC"/>
      <sheetName val="MMC QTR EQ"/>
      <sheetName val="MMC QTR CF"/>
      <sheetName val="Variance"/>
      <sheetName val="Albukhary BS "/>
      <sheetName val="Albukhary Inc Statement "/>
      <sheetName val="Albukhary Inc statement - Qtr"/>
      <sheetName val="MMC Notes"/>
      <sheetName val="FY 2009"/>
      <sheetName val="FY 2010"/>
      <sheetName val="Analysis Qtr1"/>
      <sheetName val="BG"/>
      <sheetName val="Capital commitments10"/>
      <sheetName val="C inspection"/>
      <sheetName val="Fin Sttmt disclosure"/>
      <sheetName val="Fin Sttmt"/>
      <sheetName val="FS1"/>
      <sheetName val="FS2"/>
      <sheetName val="FS3"/>
      <sheetName val="FS4"/>
      <sheetName val="FS5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28">
          <cell r="J28">
            <v>-25753.25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AS Solutions Worksheet Hidden"/>
      <sheetName val="SIGN_OFF"/>
      <sheetName val="ISW"/>
      <sheetName val="IS"/>
      <sheetName val="IS_NOTES_MTH"/>
      <sheetName val="IS_ICO"/>
      <sheetName val="BSW"/>
      <sheetName val="BS"/>
      <sheetName val="BS_NOTES_MTH"/>
      <sheetName val="BS_DB"/>
      <sheetName val="BS_DB_R"/>
      <sheetName val="SOCIE"/>
      <sheetName val="BS_ICO"/>
      <sheetName val="CF"/>
      <sheetName val="IS_NOTES_YR"/>
      <sheetName val="BS_NOTES_YR"/>
      <sheetName val="RO"/>
      <sheetName val="LIST"/>
      <sheetName val="Summary results"/>
      <sheetName val="Report June 2010"/>
      <sheetName val="HOF report"/>
      <sheetName val="BS &amp; PL"/>
      <sheetName val="Adjustment"/>
      <sheetName val="Data Act vs Bud"/>
      <sheetName val="Details"/>
      <sheetName val="cashflow"/>
      <sheetName val="intangible"/>
      <sheetName val="Ratios"/>
      <sheetName val="monthly"/>
      <sheetName val="others"/>
      <sheetName val="Equity"/>
      <sheetName val="Group Structure"/>
      <sheetName val="MMC QTR BS"/>
      <sheetName val="MMC QTR PL"/>
      <sheetName val="MMC QTR PL MMC"/>
      <sheetName val="MMC QTR EQ"/>
      <sheetName val="MMC QTR CF"/>
      <sheetName val="Albukhary BS "/>
      <sheetName val="Albukhary Inc Statement "/>
      <sheetName val="Albukhary Inc statement - Qtr"/>
      <sheetName val="MMC Notes"/>
      <sheetName val="FY 2009"/>
      <sheetName val="FY 2010"/>
      <sheetName val="Analysis Qtr1"/>
      <sheetName val="BG"/>
      <sheetName val="Capital commitments10"/>
      <sheetName val="C inspection"/>
      <sheetName val="Fin Sttmt disclosure"/>
      <sheetName val="Fin Sttmt"/>
      <sheetName val="FS1"/>
      <sheetName val="FS2"/>
      <sheetName val="FS3"/>
      <sheetName val="FS4"/>
      <sheetName val="FS5"/>
      <sheetName val="Sheet1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28">
          <cell r="J28">
            <v>-25753.25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AS Solutions Worksheet Hidden"/>
      <sheetName val="SIGN_OFF"/>
      <sheetName val="ISW"/>
      <sheetName val="IS"/>
      <sheetName val="IS_NOTES_MTH"/>
      <sheetName val="IS_ICO"/>
      <sheetName val="BSW"/>
      <sheetName val="BS"/>
      <sheetName val="BS_NOTES_MTH"/>
      <sheetName val="BS_DB"/>
      <sheetName val="BS_DB_R"/>
      <sheetName val="SOCIE"/>
      <sheetName val="BS_ICO"/>
      <sheetName val="CF"/>
      <sheetName val="IS_NOTES_YR"/>
      <sheetName val="BS_NOTES_YR"/>
      <sheetName val="RO"/>
      <sheetName val="LIST"/>
      <sheetName val="Summary results"/>
      <sheetName val="Report Mar 2011"/>
      <sheetName val="HOF report"/>
      <sheetName val="BS &amp; PL"/>
      <sheetName val="Data Act vs Bud"/>
      <sheetName val="Details"/>
      <sheetName val="cashflow"/>
      <sheetName val="Adjustment"/>
      <sheetName val="intangible"/>
      <sheetName val="Ratios"/>
      <sheetName val="monthly"/>
      <sheetName val="others"/>
      <sheetName val="Equity"/>
      <sheetName val="Group Structure"/>
      <sheetName val="MMC QTR BS"/>
      <sheetName val="MMC QTR PL"/>
      <sheetName val="MMC QTR PL MMC"/>
      <sheetName val="MMC QTR EQ"/>
      <sheetName val="MMC QTR CF"/>
      <sheetName val="Variance"/>
      <sheetName val="Albukhary BS "/>
      <sheetName val="Albukhary Inc Statement "/>
      <sheetName val="Albukhary Inc statement - Qtr"/>
      <sheetName val="MMC Notes"/>
      <sheetName val="FY 2010"/>
      <sheetName val="FY 2011"/>
      <sheetName val="Analysis Qtr1"/>
      <sheetName val="Capital commitments10"/>
      <sheetName val="Sheet1"/>
      <sheetName val="BG"/>
      <sheetName val="Fin Sttmt"/>
      <sheetName val="FS1"/>
      <sheetName val="FS2"/>
      <sheetName val="FS3"/>
      <sheetName val="FS4"/>
      <sheetName val="FS5"/>
      <sheetName val="FS6"/>
      <sheetName val="reasonable"/>
      <sheetName val="reasonable test"/>
      <sheetName val="pat co 201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>
        <row r="28">
          <cell r="J28">
            <v>-11627.25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come statement "/>
      <sheetName val="Balance sheet"/>
      <sheetName val="Changes in equity "/>
      <sheetName val="Changes in equity  (2009)"/>
      <sheetName val="Cash flow"/>
      <sheetName val="Cash flow (page 2)"/>
    </sheetNames>
    <sheetDataSet>
      <sheetData sheetId="0">
        <row r="45">
          <cell r="F45">
            <v>344940</v>
          </cell>
        </row>
      </sheetData>
      <sheetData sheetId="1">
        <row r="49">
          <cell r="F49">
            <v>6594272</v>
          </cell>
        </row>
        <row r="50">
          <cell r="F50">
            <v>3808956</v>
          </cell>
        </row>
        <row r="51">
          <cell r="F51">
            <v>10403228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Indirect cf"/>
      <sheetName val="Tax"/>
      <sheetName val="Cash flow (announcement)"/>
      <sheetName val="Auditor CF "/>
      <sheetName val="Console Bal.Sheets"/>
      <sheetName val="FA move"/>
      <sheetName val="odito(summary)"/>
      <sheetName val="Deferred Income"/>
      <sheetName val="Borrowings "/>
      <sheetName val="Income Statement Details"/>
    </sheetNames>
    <sheetDataSet>
      <sheetData sheetId="0"/>
      <sheetData sheetId="1"/>
      <sheetData sheetId="2"/>
      <sheetData sheetId="3"/>
      <sheetData sheetId="4">
        <row r="33">
          <cell r="D33">
            <v>2913490</v>
          </cell>
        </row>
        <row r="57">
          <cell r="D57">
            <v>-183257</v>
          </cell>
        </row>
        <row r="70">
          <cell r="D70">
            <v>-2255766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9.bin"/><Relationship Id="rId3" Type="http://schemas.openxmlformats.org/officeDocument/2006/relationships/printerSettings" Target="../printerSettings/printerSettings14.bin"/><Relationship Id="rId7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Relationship Id="rId6" Type="http://schemas.openxmlformats.org/officeDocument/2006/relationships/printerSettings" Target="../printerSettings/printerSettings17.bin"/><Relationship Id="rId11" Type="http://schemas.openxmlformats.org/officeDocument/2006/relationships/printerSettings" Target="../printerSettings/printerSettings22.bin"/><Relationship Id="rId5" Type="http://schemas.openxmlformats.org/officeDocument/2006/relationships/printerSettings" Target="../printerSettings/printerSettings16.bin"/><Relationship Id="rId10" Type="http://schemas.openxmlformats.org/officeDocument/2006/relationships/printerSettings" Target="../printerSettings/printerSettings21.bin"/><Relationship Id="rId4" Type="http://schemas.openxmlformats.org/officeDocument/2006/relationships/printerSettings" Target="../printerSettings/printerSettings15.bin"/><Relationship Id="rId9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13" Type="http://schemas.openxmlformats.org/officeDocument/2006/relationships/comments" Target="../comments1.xml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12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11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27.bin"/><Relationship Id="rId10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0.bin"/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Relationship Id="rId5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4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5"/>
  <sheetViews>
    <sheetView topLeftCell="A4" zoomScaleNormal="100" zoomScaleSheetLayoutView="90" workbookViewId="0">
      <selection activeCell="M31" sqref="M31"/>
    </sheetView>
  </sheetViews>
  <sheetFormatPr defaultRowHeight="15"/>
  <cols>
    <col min="1" max="1" width="55.7109375" style="14" customWidth="1"/>
    <col min="2" max="2" width="14.7109375" style="135" customWidth="1"/>
    <col min="3" max="3" width="1.42578125" style="136" customWidth="1"/>
    <col min="4" max="4" width="14.7109375" style="137" customWidth="1"/>
    <col min="5" max="5" width="1.42578125" style="136" customWidth="1"/>
    <col min="6" max="6" width="14.7109375" style="137" customWidth="1"/>
    <col min="7" max="7" width="1.42578125" style="136" customWidth="1"/>
    <col min="8" max="8" width="14.7109375" style="137" customWidth="1"/>
    <col min="9" max="9" width="14.85546875" style="117" bestFit="1" customWidth="1"/>
    <col min="10" max="10" width="16.42578125" style="66" bestFit="1" customWidth="1"/>
    <col min="11" max="11" width="16.42578125" style="67" bestFit="1" customWidth="1"/>
    <col min="12" max="12" width="6.5703125" style="42" customWidth="1"/>
    <col min="13" max="13" width="6" style="39" customWidth="1"/>
    <col min="14" max="14" width="13.7109375" style="39" bestFit="1" customWidth="1"/>
    <col min="15" max="15" width="14.85546875" style="39" bestFit="1" customWidth="1"/>
    <col min="16" max="16" width="11.28515625" style="39" bestFit="1" customWidth="1"/>
    <col min="17" max="28" width="9.140625" style="39"/>
    <col min="29" max="16384" width="9.140625" style="14"/>
  </cols>
  <sheetData>
    <row r="1" spans="1:28">
      <c r="B1" s="132"/>
      <c r="C1" s="133"/>
      <c r="D1" s="133"/>
      <c r="E1" s="133"/>
      <c r="F1" s="133"/>
      <c r="G1" s="133"/>
      <c r="H1" s="134"/>
      <c r="L1" s="41"/>
    </row>
    <row r="2" spans="1:28" ht="19.5">
      <c r="A2" s="11" t="s">
        <v>132</v>
      </c>
      <c r="G2" s="138"/>
      <c r="H2" s="138"/>
    </row>
    <row r="3" spans="1:28" ht="19.5">
      <c r="A3" s="11" t="s">
        <v>243</v>
      </c>
      <c r="B3" s="139"/>
      <c r="D3" s="136"/>
      <c r="F3" s="136"/>
      <c r="H3" s="136"/>
    </row>
    <row r="4" spans="1:28" ht="15" customHeight="1">
      <c r="A4" s="11"/>
      <c r="B4" s="139"/>
      <c r="D4" s="136"/>
      <c r="F4" s="131"/>
      <c r="H4" s="140"/>
      <c r="L4" s="43"/>
    </row>
    <row r="5" spans="1:28" s="6" customFormat="1" ht="15.75">
      <c r="A5" s="12"/>
      <c r="B5" s="141" t="s">
        <v>57</v>
      </c>
      <c r="C5" s="142"/>
      <c r="D5" s="140" t="s">
        <v>57</v>
      </c>
      <c r="E5" s="142"/>
      <c r="F5" s="140" t="s">
        <v>72</v>
      </c>
      <c r="G5" s="142"/>
      <c r="H5" s="140" t="s">
        <v>58</v>
      </c>
      <c r="I5" s="118"/>
      <c r="J5" s="44"/>
      <c r="K5" s="55"/>
      <c r="L5" s="44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</row>
    <row r="6" spans="1:28" s="6" customFormat="1" ht="15.75">
      <c r="A6" s="12"/>
      <c r="B6" s="143" t="s">
        <v>41</v>
      </c>
      <c r="C6" s="131"/>
      <c r="D6" s="144" t="s">
        <v>41</v>
      </c>
      <c r="E6" s="144"/>
      <c r="F6" s="144" t="s">
        <v>235</v>
      </c>
      <c r="G6" s="131"/>
      <c r="H6" s="144" t="s">
        <v>235</v>
      </c>
      <c r="I6" s="118"/>
      <c r="J6" s="45"/>
      <c r="K6" s="55"/>
      <c r="L6" s="45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</row>
    <row r="7" spans="1:28" s="6" customFormat="1" ht="15.75">
      <c r="B7" s="143" t="s">
        <v>192</v>
      </c>
      <c r="C7" s="138"/>
      <c r="D7" s="144" t="s">
        <v>194</v>
      </c>
      <c r="E7" s="138"/>
      <c r="F7" s="144" t="str">
        <f>B7</f>
        <v>31.03.2012</v>
      </c>
      <c r="G7" s="138"/>
      <c r="H7" s="144" t="str">
        <f>D7</f>
        <v>31.03.2011</v>
      </c>
      <c r="I7" s="118"/>
      <c r="J7" s="45"/>
      <c r="K7" s="55"/>
      <c r="L7" s="45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</row>
    <row r="8" spans="1:28" s="6" customFormat="1" ht="15.75">
      <c r="A8" s="13"/>
      <c r="B8" s="145" t="s">
        <v>3</v>
      </c>
      <c r="C8" s="138"/>
      <c r="D8" s="138" t="s">
        <v>3</v>
      </c>
      <c r="E8" s="138"/>
      <c r="F8" s="138" t="s">
        <v>3</v>
      </c>
      <c r="G8" s="138"/>
      <c r="H8" s="138" t="s">
        <v>3</v>
      </c>
      <c r="I8" s="118"/>
      <c r="J8" s="44"/>
      <c r="K8" s="55"/>
      <c r="L8" s="44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</row>
    <row r="9" spans="1:28" s="6" customFormat="1" ht="15.75">
      <c r="A9" s="13"/>
      <c r="B9" s="146" t="s">
        <v>49</v>
      </c>
      <c r="C9" s="138"/>
      <c r="D9" s="146" t="s">
        <v>49</v>
      </c>
      <c r="E9" s="138"/>
      <c r="F9" s="147" t="s">
        <v>49</v>
      </c>
      <c r="G9" s="138"/>
      <c r="H9" s="146" t="s">
        <v>49</v>
      </c>
      <c r="I9" s="118"/>
      <c r="J9" s="46"/>
      <c r="K9" s="55"/>
      <c r="L9" s="44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</row>
    <row r="10" spans="1:28" s="6" customFormat="1">
      <c r="B10" s="135"/>
      <c r="C10" s="136"/>
      <c r="D10" s="137"/>
      <c r="E10" s="136"/>
      <c r="F10" s="137"/>
      <c r="G10" s="136"/>
      <c r="H10" s="137"/>
      <c r="I10" s="118"/>
      <c r="J10" s="65"/>
      <c r="K10" s="55"/>
      <c r="L10" s="44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</row>
    <row r="11" spans="1:28" s="6" customFormat="1">
      <c r="A11" s="124" t="s">
        <v>8</v>
      </c>
      <c r="B11" s="148">
        <v>506581.04100000003</v>
      </c>
      <c r="C11" s="149"/>
      <c r="D11" s="148">
        <v>464063.511</v>
      </c>
      <c r="E11" s="149"/>
      <c r="F11" s="148">
        <v>506581.04100000003</v>
      </c>
      <c r="G11" s="149">
        <v>680</v>
      </c>
      <c r="H11" s="148">
        <v>464063.511</v>
      </c>
      <c r="I11" s="118"/>
      <c r="J11" s="2"/>
      <c r="K11" s="68"/>
      <c r="N11" s="44"/>
      <c r="O11" s="82"/>
      <c r="P11" s="82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</row>
    <row r="12" spans="1:28" s="6" customFormat="1">
      <c r="A12" s="124" t="s">
        <v>63</v>
      </c>
      <c r="B12" s="150">
        <v>-454945.31300000002</v>
      </c>
      <c r="C12" s="149"/>
      <c r="D12" s="150">
        <v>-359321.337</v>
      </c>
      <c r="E12" s="149"/>
      <c r="F12" s="150">
        <v>-454945.31300000002</v>
      </c>
      <c r="G12" s="149"/>
      <c r="H12" s="150">
        <v>-359321.337</v>
      </c>
      <c r="I12" s="118"/>
      <c r="J12" s="2"/>
      <c r="K12" s="68"/>
      <c r="N12" s="44"/>
      <c r="O12" s="82"/>
      <c r="P12" s="82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</row>
    <row r="13" spans="1:28" s="6" customFormat="1" ht="15.75">
      <c r="A13" s="125" t="s">
        <v>64</v>
      </c>
      <c r="B13" s="148">
        <f>SUM(B11:B12)</f>
        <v>51635.728000000003</v>
      </c>
      <c r="C13" s="149"/>
      <c r="D13" s="148">
        <f>SUM(D11:D12)</f>
        <v>104742.174</v>
      </c>
      <c r="E13" s="149"/>
      <c r="F13" s="148">
        <f>SUM(F11:F12)</f>
        <v>51635.728000000003</v>
      </c>
      <c r="G13" s="149"/>
      <c r="H13" s="148">
        <f>SUM(H11:H12)</f>
        <v>104742.174</v>
      </c>
      <c r="I13" s="118"/>
      <c r="J13" s="2"/>
      <c r="K13" s="68"/>
      <c r="N13" s="44"/>
      <c r="O13" s="82"/>
      <c r="P13" s="82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</row>
    <row r="14" spans="1:28" s="6" customFormat="1" ht="15.75">
      <c r="A14" s="125"/>
      <c r="B14" s="148"/>
      <c r="C14" s="149"/>
      <c r="D14" s="148"/>
      <c r="E14" s="149"/>
      <c r="F14" s="148"/>
      <c r="G14" s="149"/>
      <c r="H14" s="148"/>
      <c r="I14" s="118"/>
      <c r="J14" s="2"/>
      <c r="K14" s="68"/>
      <c r="N14" s="44"/>
      <c r="O14" s="82"/>
      <c r="P14" s="82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</row>
    <row r="15" spans="1:28" s="6" customFormat="1">
      <c r="A15" s="124" t="s">
        <v>14</v>
      </c>
      <c r="B15" s="148"/>
      <c r="C15" s="149"/>
      <c r="D15" s="148"/>
      <c r="E15" s="149"/>
      <c r="F15" s="148"/>
      <c r="G15" s="149"/>
      <c r="H15" s="148"/>
      <c r="I15" s="118"/>
      <c r="J15" s="2"/>
      <c r="K15" s="68"/>
      <c r="N15" s="44"/>
      <c r="O15" s="82"/>
      <c r="P15" s="82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</row>
    <row r="16" spans="1:28" s="6" customFormat="1">
      <c r="A16" s="124" t="s">
        <v>244</v>
      </c>
      <c r="B16" s="148">
        <v>2276.3809999999999</v>
      </c>
      <c r="C16" s="149"/>
      <c r="D16" s="148">
        <v>3000.6179999999999</v>
      </c>
      <c r="E16" s="149"/>
      <c r="F16" s="148">
        <v>2276.3809999999999</v>
      </c>
      <c r="G16" s="149"/>
      <c r="H16" s="148">
        <v>3000.6179999999999</v>
      </c>
      <c r="I16" s="118"/>
      <c r="J16" s="2"/>
      <c r="K16" s="68"/>
      <c r="N16" s="44"/>
      <c r="O16" s="82"/>
      <c r="P16" s="82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</row>
    <row r="17" spans="1:28" s="6" customFormat="1">
      <c r="A17" s="124" t="s">
        <v>216</v>
      </c>
      <c r="B17" s="148">
        <v>165.88900000000001</v>
      </c>
      <c r="C17" s="149"/>
      <c r="D17" s="148">
        <v>164.78200000000001</v>
      </c>
      <c r="E17" s="149"/>
      <c r="F17" s="148">
        <v>165.88900000000001</v>
      </c>
      <c r="G17" s="149"/>
      <c r="H17" s="148">
        <v>164.78200000000001</v>
      </c>
      <c r="I17" s="118"/>
      <c r="J17" s="2"/>
      <c r="K17" s="68"/>
      <c r="N17" s="44"/>
      <c r="O17" s="82"/>
      <c r="P17" s="82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</row>
    <row r="18" spans="1:28" s="6" customFormat="1">
      <c r="A18" s="124"/>
      <c r="B18" s="148"/>
      <c r="C18" s="149"/>
      <c r="D18" s="148"/>
      <c r="E18" s="149"/>
      <c r="F18" s="148"/>
      <c r="G18" s="149"/>
      <c r="H18" s="148"/>
      <c r="I18" s="118"/>
      <c r="J18" s="2"/>
      <c r="K18" s="68"/>
      <c r="N18" s="44"/>
      <c r="O18" s="82"/>
      <c r="P18" s="82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</row>
    <row r="19" spans="1:28" s="6" customFormat="1">
      <c r="A19" s="124" t="s">
        <v>67</v>
      </c>
      <c r="B19" s="148"/>
      <c r="C19" s="149"/>
      <c r="D19" s="148"/>
      <c r="E19" s="149"/>
      <c r="F19" s="148"/>
      <c r="G19" s="149"/>
      <c r="H19" s="148"/>
      <c r="I19" s="118"/>
      <c r="J19" s="2"/>
      <c r="K19" s="68"/>
      <c r="N19" s="44"/>
      <c r="O19" s="82"/>
      <c r="P19" s="82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</row>
    <row r="20" spans="1:28" s="6" customFormat="1">
      <c r="A20" s="124" t="s">
        <v>66</v>
      </c>
      <c r="B20" s="148">
        <v>-7387.6509999999998</v>
      </c>
      <c r="C20" s="149"/>
      <c r="D20" s="148">
        <v>-8310.9639999999999</v>
      </c>
      <c r="E20" s="149"/>
      <c r="F20" s="148">
        <v>-7387.6509999999998</v>
      </c>
      <c r="G20" s="149"/>
      <c r="H20" s="148">
        <v>-8310.9639999999999</v>
      </c>
      <c r="I20" s="118"/>
      <c r="J20" s="2"/>
      <c r="K20" s="68"/>
      <c r="M20" s="116"/>
      <c r="N20" s="44"/>
      <c r="O20" s="120"/>
      <c r="P20" s="82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</row>
    <row r="21" spans="1:28" s="6" customFormat="1">
      <c r="A21" s="124" t="s">
        <v>98</v>
      </c>
      <c r="B21" s="148">
        <v>-559.67899999999997</v>
      </c>
      <c r="C21" s="149"/>
      <c r="D21" s="148">
        <v>-365.99200000000002</v>
      </c>
      <c r="E21" s="149"/>
      <c r="F21" s="148">
        <v>-559.67899999999997</v>
      </c>
      <c r="G21" s="149"/>
      <c r="H21" s="148">
        <v>-365.99200000000002</v>
      </c>
      <c r="I21" s="118"/>
      <c r="J21" s="2"/>
      <c r="K21" s="68"/>
      <c r="N21" s="44"/>
      <c r="O21" s="120"/>
      <c r="P21" s="82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</row>
    <row r="22" spans="1:28" s="6" customFormat="1">
      <c r="A22" s="124" t="s">
        <v>68</v>
      </c>
      <c r="B22" s="150">
        <v>-60.941000000000003</v>
      </c>
      <c r="C22" s="149"/>
      <c r="D22" s="150">
        <v>-54.82</v>
      </c>
      <c r="E22" s="149"/>
      <c r="F22" s="150">
        <v>-60.941000000000003</v>
      </c>
      <c r="G22" s="149"/>
      <c r="H22" s="150">
        <v>-54.82</v>
      </c>
      <c r="I22" s="118"/>
      <c r="J22" s="2"/>
      <c r="K22" s="68"/>
      <c r="N22" s="44"/>
      <c r="O22" s="82"/>
      <c r="P22" s="82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</row>
    <row r="23" spans="1:28" s="6" customFormat="1" hidden="1">
      <c r="A23" s="124" t="s">
        <v>113</v>
      </c>
      <c r="B23" s="148"/>
      <c r="C23" s="149"/>
      <c r="D23" s="148"/>
      <c r="E23" s="149"/>
      <c r="F23" s="148"/>
      <c r="G23" s="149"/>
      <c r="H23" s="148"/>
      <c r="I23" s="118"/>
      <c r="J23" s="2"/>
      <c r="K23" s="68"/>
      <c r="N23" s="44"/>
      <c r="O23" s="82"/>
      <c r="P23" s="82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</row>
    <row r="24" spans="1:28" s="6" customFormat="1" hidden="1">
      <c r="A24" s="124" t="s">
        <v>112</v>
      </c>
      <c r="B24" s="150"/>
      <c r="C24" s="149"/>
      <c r="D24" s="150"/>
      <c r="E24" s="149"/>
      <c r="F24" s="150"/>
      <c r="G24" s="149"/>
      <c r="H24" s="150"/>
      <c r="I24" s="118"/>
      <c r="J24" s="56"/>
      <c r="K24" s="68"/>
      <c r="N24" s="44"/>
      <c r="O24" s="82"/>
      <c r="P24" s="82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</row>
    <row r="25" spans="1:28" s="6" customFormat="1">
      <c r="A25" s="124"/>
      <c r="B25" s="149"/>
      <c r="C25" s="149"/>
      <c r="D25" s="149"/>
      <c r="E25" s="149"/>
      <c r="F25" s="149"/>
      <c r="G25" s="149"/>
      <c r="H25" s="149"/>
      <c r="I25" s="118"/>
      <c r="J25" s="56"/>
      <c r="K25" s="68"/>
      <c r="N25" s="44"/>
      <c r="O25" s="82"/>
      <c r="P25" s="82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</row>
    <row r="26" spans="1:28" s="6" customFormat="1" ht="15.75">
      <c r="A26" s="125" t="s">
        <v>210</v>
      </c>
      <c r="B26" s="135">
        <f>SUM(B13:B24)</f>
        <v>46069.727000000014</v>
      </c>
      <c r="C26" s="149"/>
      <c r="D26" s="149">
        <f>SUM(D13:D24)</f>
        <v>99175.79800000001</v>
      </c>
      <c r="E26" s="149"/>
      <c r="F26" s="135">
        <f>SUM(F13:F24)</f>
        <v>46069.727000000014</v>
      </c>
      <c r="G26" s="149"/>
      <c r="H26" s="149">
        <f>SUM(H13:H24)</f>
        <v>99175.79800000001</v>
      </c>
      <c r="I26" s="118"/>
      <c r="J26" s="2"/>
      <c r="K26" s="68"/>
      <c r="N26" s="44"/>
      <c r="O26" s="82"/>
      <c r="P26" s="82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</row>
    <row r="27" spans="1:28" s="6" customFormat="1" ht="15.75">
      <c r="A27" s="125"/>
      <c r="B27" s="149"/>
      <c r="C27" s="149"/>
      <c r="D27" s="149"/>
      <c r="E27" s="149"/>
      <c r="F27" s="149"/>
      <c r="G27" s="149"/>
      <c r="H27" s="149"/>
      <c r="I27" s="121"/>
      <c r="J27" s="2"/>
      <c r="K27" s="68"/>
      <c r="N27" s="44"/>
      <c r="O27" s="82"/>
      <c r="P27" s="82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</row>
    <row r="28" spans="1:28" s="6" customFormat="1" hidden="1">
      <c r="A28" s="124" t="s">
        <v>168</v>
      </c>
      <c r="B28" s="149"/>
      <c r="C28" s="149"/>
      <c r="D28" s="149"/>
      <c r="E28" s="149"/>
      <c r="F28" s="149"/>
      <c r="G28" s="149"/>
      <c r="H28" s="149"/>
      <c r="I28" s="118"/>
      <c r="J28" s="2"/>
      <c r="K28" s="68"/>
      <c r="N28" s="44"/>
      <c r="O28" s="82"/>
      <c r="P28" s="82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</row>
    <row r="29" spans="1:28" s="6" customFormat="1">
      <c r="A29" s="124" t="s">
        <v>99</v>
      </c>
      <c r="B29" s="151">
        <v>-11530.189</v>
      </c>
      <c r="C29" s="149"/>
      <c r="D29" s="151">
        <v>-24761.304</v>
      </c>
      <c r="E29" s="149"/>
      <c r="F29" s="151">
        <v>-11530.189</v>
      </c>
      <c r="G29" s="149"/>
      <c r="H29" s="151">
        <v>-24761.304</v>
      </c>
      <c r="I29" s="118"/>
      <c r="J29" s="56"/>
      <c r="K29" s="68"/>
      <c r="N29" s="44"/>
      <c r="O29" s="120"/>
      <c r="P29" s="82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</row>
    <row r="30" spans="1:28" s="6" customFormat="1" ht="15.75">
      <c r="A30" s="126" t="s">
        <v>217</v>
      </c>
      <c r="B30" s="152">
        <f>SUM(B26:B29)</f>
        <v>34539.538000000015</v>
      </c>
      <c r="C30" s="149"/>
      <c r="D30" s="152">
        <f>SUM(D26:D29)</f>
        <v>74414.494000000006</v>
      </c>
      <c r="E30" s="149">
        <f>SUM(F16:F24)+F28</f>
        <v>-5566.0009999999993</v>
      </c>
      <c r="F30" s="152">
        <f>SUM(F26:F29)</f>
        <v>34539.538000000015</v>
      </c>
      <c r="G30" s="149"/>
      <c r="H30" s="152">
        <f>SUM(H26:H29)</f>
        <v>74414.494000000006</v>
      </c>
      <c r="I30" s="118"/>
      <c r="J30" s="2"/>
      <c r="K30" s="68"/>
      <c r="N30" s="44"/>
      <c r="O30" s="82"/>
      <c r="P30" s="82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</row>
    <row r="31" spans="1:28" s="6" customFormat="1" ht="15.75">
      <c r="A31" s="126"/>
      <c r="B31" s="149"/>
      <c r="C31" s="149"/>
      <c r="D31" s="149"/>
      <c r="E31" s="149"/>
      <c r="F31" s="149"/>
      <c r="G31" s="149"/>
      <c r="H31" s="149"/>
      <c r="I31" s="118"/>
      <c r="J31" s="2"/>
      <c r="K31" s="68"/>
      <c r="L31" s="44"/>
      <c r="M31" s="82"/>
      <c r="N31" s="82"/>
      <c r="O31" s="82"/>
      <c r="P31" s="82"/>
      <c r="Q31" s="82"/>
      <c r="R31" s="82"/>
      <c r="S31" s="82"/>
      <c r="T31" s="40"/>
      <c r="U31" s="40"/>
      <c r="V31" s="40"/>
      <c r="W31" s="40"/>
      <c r="X31" s="40"/>
      <c r="Y31" s="40"/>
      <c r="Z31" s="40"/>
      <c r="AA31" s="40"/>
      <c r="AB31" s="40"/>
    </row>
    <row r="32" spans="1:28" s="6" customFormat="1" ht="15.75">
      <c r="A32" s="126" t="s">
        <v>218</v>
      </c>
      <c r="B32" s="149">
        <v>0</v>
      </c>
      <c r="C32" s="149"/>
      <c r="D32" s="149">
        <v>0</v>
      </c>
      <c r="E32" s="149"/>
      <c r="F32" s="149">
        <v>0</v>
      </c>
      <c r="G32" s="149"/>
      <c r="H32" s="149">
        <v>0</v>
      </c>
      <c r="I32" s="118"/>
      <c r="J32" s="2"/>
      <c r="K32" s="68"/>
      <c r="L32" s="48"/>
      <c r="M32" s="82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</row>
    <row r="33" spans="1:28" s="6" customFormat="1" hidden="1">
      <c r="A33" s="127" t="s">
        <v>120</v>
      </c>
      <c r="B33" s="153"/>
      <c r="C33" s="154"/>
      <c r="D33" s="154"/>
      <c r="E33" s="154"/>
      <c r="F33" s="154"/>
      <c r="G33" s="154"/>
      <c r="H33" s="154"/>
      <c r="I33" s="118"/>
      <c r="J33" s="2"/>
      <c r="K33" s="68"/>
      <c r="L33" s="48"/>
      <c r="M33" s="82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</row>
    <row r="34" spans="1:28" s="6" customFormat="1" hidden="1">
      <c r="A34" s="127" t="s">
        <v>175</v>
      </c>
      <c r="B34" s="155"/>
      <c r="C34" s="149"/>
      <c r="D34" s="149"/>
      <c r="E34" s="149"/>
      <c r="F34" s="149"/>
      <c r="G34" s="149"/>
      <c r="H34" s="149"/>
      <c r="I34" s="118"/>
      <c r="J34" s="2"/>
      <c r="K34" s="68"/>
      <c r="L34" s="48"/>
      <c r="M34" s="82"/>
      <c r="N34" s="82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</row>
    <row r="35" spans="1:28" s="6" customFormat="1" hidden="1">
      <c r="A35" s="127" t="s">
        <v>153</v>
      </c>
      <c r="B35" s="155"/>
      <c r="C35" s="149"/>
      <c r="D35" s="149"/>
      <c r="E35" s="149"/>
      <c r="F35" s="149"/>
      <c r="G35" s="149"/>
      <c r="H35" s="149"/>
      <c r="I35" s="118"/>
      <c r="J35" s="2"/>
      <c r="K35" s="68"/>
      <c r="L35" s="48"/>
      <c r="M35" s="82"/>
      <c r="N35" s="82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</row>
    <row r="36" spans="1:28" s="6" customFormat="1" hidden="1">
      <c r="A36" s="127" t="s">
        <v>143</v>
      </c>
      <c r="B36" s="155"/>
      <c r="C36" s="149"/>
      <c r="D36" s="149"/>
      <c r="E36" s="149"/>
      <c r="F36" s="149"/>
      <c r="G36" s="149"/>
      <c r="H36" s="149"/>
      <c r="I36" s="118"/>
      <c r="J36" s="2"/>
      <c r="K36" s="68"/>
      <c r="L36" s="48"/>
      <c r="M36" s="82"/>
      <c r="N36" s="82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</row>
    <row r="37" spans="1:28" s="6" customFormat="1" hidden="1">
      <c r="A37" s="127" t="s">
        <v>107</v>
      </c>
      <c r="B37" s="155"/>
      <c r="C37" s="149"/>
      <c r="D37" s="149"/>
      <c r="E37" s="149"/>
      <c r="F37" s="149"/>
      <c r="G37" s="149"/>
      <c r="H37" s="149"/>
      <c r="I37" s="118"/>
      <c r="J37" s="2"/>
      <c r="K37" s="68"/>
      <c r="L37" s="48"/>
      <c r="M37" s="82"/>
      <c r="N37" s="82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</row>
    <row r="38" spans="1:28" s="6" customFormat="1" hidden="1">
      <c r="A38" s="127" t="s">
        <v>139</v>
      </c>
      <c r="B38" s="156"/>
      <c r="C38" s="150"/>
      <c r="D38" s="150"/>
      <c r="E38" s="150"/>
      <c r="F38" s="150"/>
      <c r="G38" s="150"/>
      <c r="H38" s="150"/>
      <c r="I38" s="118"/>
      <c r="J38" s="13"/>
      <c r="K38" s="68"/>
      <c r="L38" s="48"/>
      <c r="M38" s="82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</row>
    <row r="39" spans="1:28" s="6" customFormat="1" ht="15.75" hidden="1">
      <c r="A39" s="126" t="s">
        <v>191</v>
      </c>
      <c r="B39" s="149">
        <f>SUM(B33:B38)</f>
        <v>0</v>
      </c>
      <c r="C39" s="149"/>
      <c r="D39" s="149">
        <f>SUM(D33:D38)</f>
        <v>0</v>
      </c>
      <c r="E39" s="149"/>
      <c r="F39" s="149">
        <f>SUM(F33:F38)</f>
        <v>0</v>
      </c>
      <c r="G39" s="149"/>
      <c r="H39" s="149">
        <f>SUM(H33:H38)</f>
        <v>0</v>
      </c>
      <c r="I39" s="118"/>
      <c r="J39" s="2"/>
      <c r="K39" s="68"/>
      <c r="L39" s="48"/>
      <c r="M39" s="82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</row>
    <row r="40" spans="1:28" s="6" customFormat="1" ht="15.75">
      <c r="A40" s="126"/>
      <c r="B40" s="149"/>
      <c r="C40" s="149"/>
      <c r="D40" s="149"/>
      <c r="E40" s="149"/>
      <c r="F40" s="149"/>
      <c r="G40" s="149"/>
      <c r="H40" s="149"/>
      <c r="I40" s="118"/>
      <c r="J40" s="2"/>
      <c r="K40" s="68"/>
      <c r="L40" s="48"/>
      <c r="M40" s="82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</row>
    <row r="41" spans="1:28" s="6" customFormat="1" ht="16.5" thickBot="1">
      <c r="A41" s="125" t="s">
        <v>212</v>
      </c>
      <c r="B41" s="157">
        <f>B30+B39</f>
        <v>34539.538000000015</v>
      </c>
      <c r="C41" s="149"/>
      <c r="D41" s="157">
        <f>D30+D39</f>
        <v>74414.494000000006</v>
      </c>
      <c r="E41" s="149"/>
      <c r="F41" s="157">
        <f>F30+F39</f>
        <v>34539.538000000015</v>
      </c>
      <c r="G41" s="149"/>
      <c r="H41" s="157">
        <f>H30+H39</f>
        <v>74414.494000000006</v>
      </c>
      <c r="I41" s="119"/>
      <c r="J41" s="2"/>
      <c r="K41" s="68"/>
      <c r="L41" s="48"/>
      <c r="M41" s="82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</row>
    <row r="42" spans="1:28" s="6" customFormat="1" ht="16.5" thickTop="1">
      <c r="A42" s="125"/>
      <c r="B42" s="149"/>
      <c r="C42" s="149"/>
      <c r="D42" s="149"/>
      <c r="E42" s="149"/>
      <c r="F42" s="149"/>
      <c r="G42" s="149"/>
      <c r="H42" s="149"/>
      <c r="I42" s="119"/>
      <c r="J42" s="2"/>
      <c r="K42" s="68"/>
      <c r="L42" s="48"/>
      <c r="M42" s="82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</row>
    <row r="43" spans="1:28" s="6" customFormat="1" ht="15.75">
      <c r="A43" s="125" t="s">
        <v>219</v>
      </c>
      <c r="B43" s="149"/>
      <c r="C43" s="149"/>
      <c r="D43" s="149"/>
      <c r="E43" s="149"/>
      <c r="F43" s="149"/>
      <c r="G43" s="149"/>
      <c r="H43" s="149"/>
      <c r="I43" s="119"/>
      <c r="J43" s="2"/>
      <c r="K43" s="68"/>
      <c r="L43" s="48"/>
      <c r="M43" s="82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</row>
    <row r="44" spans="1:28" s="6" customFormat="1">
      <c r="A44" s="128" t="s">
        <v>155</v>
      </c>
      <c r="B44" s="148">
        <v>34539.536999999997</v>
      </c>
      <c r="C44" s="149"/>
      <c r="D44" s="148">
        <v>74414.494000000006</v>
      </c>
      <c r="E44" s="149"/>
      <c r="F44" s="148">
        <v>34539.538</v>
      </c>
      <c r="G44" s="149"/>
      <c r="H44" s="148">
        <v>74414.494000000006</v>
      </c>
      <c r="I44" s="118"/>
      <c r="J44" s="2"/>
      <c r="K44" s="68"/>
      <c r="L44" s="48"/>
      <c r="M44" s="82"/>
      <c r="N44" s="40"/>
      <c r="O44" s="120"/>
      <c r="P44" s="82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</row>
    <row r="45" spans="1:28" s="6" customFormat="1">
      <c r="A45" s="128" t="s">
        <v>160</v>
      </c>
      <c r="B45" s="148">
        <v>0</v>
      </c>
      <c r="C45" s="149"/>
      <c r="D45" s="148">
        <v>0</v>
      </c>
      <c r="E45" s="149"/>
      <c r="F45" s="148">
        <v>0</v>
      </c>
      <c r="G45" s="149"/>
      <c r="H45" s="148">
        <v>0</v>
      </c>
      <c r="I45" s="118"/>
      <c r="J45" s="2"/>
      <c r="K45" s="68"/>
      <c r="L45" s="48"/>
      <c r="M45" s="82"/>
      <c r="N45" s="40"/>
      <c r="O45" s="82"/>
      <c r="P45" s="82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</row>
    <row r="46" spans="1:28" s="6" customFormat="1" ht="15.75" thickBot="1">
      <c r="A46" s="124"/>
      <c r="B46" s="157">
        <f>SUM(B44:B45)</f>
        <v>34539.536999999997</v>
      </c>
      <c r="C46" s="149"/>
      <c r="D46" s="157">
        <f>SUM(D44:D45)</f>
        <v>74414.494000000006</v>
      </c>
      <c r="E46" s="149"/>
      <c r="F46" s="157">
        <f>SUM(F44:F45)</f>
        <v>34539.538</v>
      </c>
      <c r="G46" s="149"/>
      <c r="H46" s="157">
        <f>SUM(H44:H45)</f>
        <v>74414.494000000006</v>
      </c>
      <c r="I46" s="118"/>
      <c r="J46" s="2"/>
      <c r="K46" s="68"/>
      <c r="L46" s="48"/>
      <c r="M46" s="82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</row>
    <row r="47" spans="1:28" s="6" customFormat="1" ht="15.75" thickTop="1">
      <c r="A47" s="124"/>
      <c r="B47" s="148"/>
      <c r="C47" s="149"/>
      <c r="D47" s="148"/>
      <c r="E47" s="149"/>
      <c r="F47" s="148"/>
      <c r="G47" s="149"/>
      <c r="H47" s="148"/>
      <c r="I47" s="118"/>
      <c r="J47" s="2"/>
      <c r="K47" s="68"/>
      <c r="L47" s="48"/>
      <c r="M47" s="82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</row>
    <row r="48" spans="1:28" s="6" customFormat="1" ht="15.75">
      <c r="A48" s="125" t="s">
        <v>108</v>
      </c>
      <c r="B48" s="149"/>
      <c r="C48" s="149"/>
      <c r="D48" s="149"/>
      <c r="E48" s="149"/>
      <c r="F48" s="149"/>
      <c r="G48" s="149"/>
      <c r="H48" s="149"/>
      <c r="I48" s="118"/>
      <c r="J48" s="2"/>
      <c r="K48" s="68"/>
      <c r="L48" s="48"/>
      <c r="M48" s="82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</row>
    <row r="49" spans="1:28" s="6" customFormat="1">
      <c r="A49" s="128" t="s">
        <v>155</v>
      </c>
      <c r="B49" s="148">
        <v>34540</v>
      </c>
      <c r="C49" s="149"/>
      <c r="D49" s="148">
        <v>74414.494000000006</v>
      </c>
      <c r="E49" s="149"/>
      <c r="F49" s="148">
        <v>34539.538</v>
      </c>
      <c r="G49" s="149"/>
      <c r="H49" s="148">
        <v>74414.494000000006</v>
      </c>
      <c r="I49" s="118"/>
      <c r="J49" s="2"/>
      <c r="K49" s="68"/>
      <c r="L49" s="48"/>
      <c r="M49" s="82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</row>
    <row r="50" spans="1:28" s="6" customFormat="1">
      <c r="A50" s="128" t="s">
        <v>160</v>
      </c>
      <c r="B50" s="148">
        <v>0</v>
      </c>
      <c r="C50" s="149"/>
      <c r="D50" s="148">
        <v>0</v>
      </c>
      <c r="E50" s="149"/>
      <c r="F50" s="148">
        <v>0</v>
      </c>
      <c r="G50" s="149"/>
      <c r="H50" s="148">
        <v>0</v>
      </c>
      <c r="I50" s="118"/>
      <c r="J50" s="2"/>
      <c r="K50" s="68"/>
      <c r="L50" s="48"/>
      <c r="M50" s="82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</row>
    <row r="51" spans="1:28" s="6" customFormat="1" ht="15.75" thickBot="1">
      <c r="A51" s="124"/>
      <c r="B51" s="157">
        <f>SUM(B49:B50)</f>
        <v>34540</v>
      </c>
      <c r="C51" s="149"/>
      <c r="D51" s="157">
        <f>SUM(D49:D50)</f>
        <v>74414.494000000006</v>
      </c>
      <c r="E51" s="149"/>
      <c r="F51" s="157">
        <f>SUM(F49:F50)</f>
        <v>34539.538</v>
      </c>
      <c r="G51" s="149"/>
      <c r="H51" s="157">
        <f>SUM(H49:H50)</f>
        <v>74414.494000000006</v>
      </c>
      <c r="I51" s="118"/>
      <c r="J51" s="2"/>
      <c r="K51" s="68"/>
      <c r="L51" s="48"/>
      <c r="M51" s="82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</row>
    <row r="52" spans="1:28" s="6" customFormat="1" ht="15.75" thickTop="1">
      <c r="A52" s="124"/>
      <c r="B52" s="148"/>
      <c r="C52" s="149"/>
      <c r="D52" s="148"/>
      <c r="E52" s="149"/>
      <c r="F52" s="148"/>
      <c r="G52" s="149"/>
      <c r="H52" s="148"/>
      <c r="I52" s="118"/>
      <c r="J52" s="2"/>
      <c r="K52" s="68"/>
      <c r="L52" s="48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</row>
    <row r="53" spans="1:28" s="6" customFormat="1" ht="15.75">
      <c r="A53" s="125" t="s">
        <v>121</v>
      </c>
      <c r="B53" s="148"/>
      <c r="C53" s="149"/>
      <c r="D53" s="148"/>
      <c r="E53" s="149"/>
      <c r="F53" s="148"/>
      <c r="G53" s="149"/>
      <c r="H53" s="148"/>
      <c r="I53" s="118"/>
      <c r="J53" s="2"/>
      <c r="K53" s="68"/>
      <c r="L53" s="48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</row>
    <row r="54" spans="1:28" s="6" customFormat="1" ht="15.75">
      <c r="A54" s="125" t="s">
        <v>156</v>
      </c>
      <c r="B54" s="148"/>
      <c r="C54" s="149"/>
      <c r="D54" s="148"/>
      <c r="E54" s="149"/>
      <c r="F54" s="148"/>
      <c r="G54" s="149"/>
      <c r="H54" s="148"/>
      <c r="I54" s="118"/>
      <c r="J54" s="2"/>
      <c r="K54" s="68"/>
      <c r="L54" s="48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</row>
    <row r="55" spans="1:28" s="6" customFormat="1">
      <c r="A55" s="124" t="s">
        <v>228</v>
      </c>
      <c r="B55" s="158">
        <f>(B44/642)</f>
        <v>53.799901869158873</v>
      </c>
      <c r="C55" s="158"/>
      <c r="D55" s="158">
        <f>(D44/642)</f>
        <v>115.91042679127727</v>
      </c>
      <c r="E55" s="158"/>
      <c r="F55" s="158">
        <f>(F44/642)</f>
        <v>53.799903426791275</v>
      </c>
      <c r="G55" s="158"/>
      <c r="H55" s="158">
        <f>(H44/642)</f>
        <v>115.91042679127727</v>
      </c>
      <c r="I55" s="118"/>
      <c r="J55" s="38"/>
      <c r="K55" s="68"/>
      <c r="L55" s="48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</row>
    <row r="56" spans="1:28" s="6" customFormat="1">
      <c r="A56" s="129" t="s">
        <v>229</v>
      </c>
      <c r="B56" s="158">
        <f>B55</f>
        <v>53.799901869158873</v>
      </c>
      <c r="C56" s="159"/>
      <c r="D56" s="158">
        <f>D55</f>
        <v>115.91042679127727</v>
      </c>
      <c r="E56" s="159"/>
      <c r="F56" s="158">
        <f>F55</f>
        <v>53.799903426791275</v>
      </c>
      <c r="G56" s="159"/>
      <c r="H56" s="158">
        <f>H55</f>
        <v>115.91042679127727</v>
      </c>
      <c r="I56" s="118"/>
      <c r="J56" s="38"/>
      <c r="K56" s="68"/>
      <c r="L56" s="5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</row>
    <row r="57" spans="1:28" s="6" customFormat="1">
      <c r="A57" s="124"/>
      <c r="B57" s="135"/>
      <c r="C57" s="160"/>
      <c r="D57" s="161"/>
      <c r="E57" s="160"/>
      <c r="F57" s="161"/>
      <c r="G57" s="160"/>
      <c r="H57" s="161"/>
      <c r="I57" s="118"/>
      <c r="J57" s="65"/>
      <c r="K57" s="55"/>
      <c r="L57" s="47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</row>
    <row r="58" spans="1:28" s="6" customFormat="1">
      <c r="A58" s="130" t="s">
        <v>236</v>
      </c>
      <c r="B58" s="135"/>
      <c r="C58" s="136"/>
      <c r="D58" s="137"/>
      <c r="E58" s="136"/>
      <c r="F58" s="137"/>
      <c r="G58" s="136"/>
      <c r="H58" s="137"/>
      <c r="I58" s="118"/>
      <c r="J58" s="65"/>
      <c r="K58" s="55"/>
      <c r="L58" s="47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</row>
    <row r="59" spans="1:28" s="6" customFormat="1">
      <c r="A59" s="130" t="s">
        <v>199</v>
      </c>
      <c r="B59" s="162"/>
      <c r="C59" s="136"/>
      <c r="D59" s="137"/>
      <c r="E59" s="136"/>
      <c r="F59" s="163"/>
      <c r="G59" s="136"/>
      <c r="H59" s="137"/>
      <c r="I59" s="118"/>
      <c r="J59" s="65"/>
      <c r="K59" s="55"/>
      <c r="L59" s="49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</row>
    <row r="60" spans="1:28" s="6" customFormat="1">
      <c r="A60" s="131"/>
      <c r="B60" s="135"/>
      <c r="C60" s="136"/>
      <c r="D60" s="137"/>
      <c r="E60" s="136"/>
      <c r="F60" s="137"/>
      <c r="G60" s="136"/>
      <c r="H60" s="137"/>
      <c r="I60" s="118"/>
      <c r="J60" s="65"/>
      <c r="K60" s="55"/>
      <c r="L60" s="47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</row>
    <row r="61" spans="1:28" s="6" customFormat="1">
      <c r="A61" s="131"/>
      <c r="B61" s="135"/>
      <c r="C61" s="136"/>
      <c r="D61" s="137"/>
      <c r="E61" s="136"/>
      <c r="F61" s="137"/>
      <c r="G61" s="136"/>
      <c r="H61" s="137"/>
      <c r="I61" s="118"/>
      <c r="J61" s="65"/>
      <c r="K61" s="55"/>
      <c r="L61" s="47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</row>
    <row r="62" spans="1:28" s="6" customFormat="1">
      <c r="A62" s="131"/>
      <c r="B62" s="135">
        <f>B46-B30</f>
        <v>-1.0000000183936208E-3</v>
      </c>
      <c r="C62" s="136"/>
      <c r="D62" s="135">
        <f>D46-D30</f>
        <v>0</v>
      </c>
      <c r="E62" s="136"/>
      <c r="F62" s="135">
        <f>F46-F30</f>
        <v>0</v>
      </c>
      <c r="G62" s="136"/>
      <c r="H62" s="135">
        <f>H46-H30</f>
        <v>0</v>
      </c>
      <c r="I62" s="118"/>
      <c r="J62" s="65"/>
      <c r="K62" s="55"/>
      <c r="L62" s="47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</row>
    <row r="63" spans="1:28" s="6" customFormat="1">
      <c r="A63" s="131"/>
      <c r="B63" s="135">
        <f>B51-B41</f>
        <v>0.46199999998498242</v>
      </c>
      <c r="C63" s="136"/>
      <c r="D63" s="135">
        <f>D51-D41</f>
        <v>0</v>
      </c>
      <c r="E63" s="136"/>
      <c r="F63" s="135">
        <f>F51-F41</f>
        <v>0</v>
      </c>
      <c r="G63" s="136"/>
      <c r="H63" s="135">
        <f>H51-H41</f>
        <v>0</v>
      </c>
      <c r="I63" s="118"/>
      <c r="J63" s="65"/>
      <c r="K63" s="55"/>
      <c r="L63" s="47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</row>
    <row r="64" spans="1:28" s="6" customFormat="1">
      <c r="A64" s="131"/>
      <c r="B64" s="135"/>
      <c r="C64" s="136"/>
      <c r="D64" s="137"/>
      <c r="E64" s="136"/>
      <c r="F64" s="137"/>
      <c r="G64" s="136"/>
      <c r="H64" s="137"/>
      <c r="I64" s="118"/>
      <c r="J64" s="65"/>
      <c r="K64" s="55"/>
      <c r="L64" s="47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</row>
    <row r="65" spans="1:28" s="6" customFormat="1">
      <c r="B65" s="135"/>
      <c r="C65" s="136"/>
      <c r="D65" s="137"/>
      <c r="E65" s="136"/>
      <c r="F65" s="137"/>
      <c r="G65" s="136"/>
      <c r="H65" s="137"/>
      <c r="I65" s="118"/>
      <c r="J65" s="65"/>
      <c r="K65" s="55"/>
      <c r="L65" s="47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</row>
    <row r="66" spans="1:28" s="6" customFormat="1">
      <c r="B66" s="135"/>
      <c r="C66" s="136"/>
      <c r="D66" s="137"/>
      <c r="E66" s="136"/>
      <c r="F66" s="137"/>
      <c r="G66" s="136"/>
      <c r="H66" s="137"/>
      <c r="I66" s="118"/>
      <c r="J66" s="65"/>
      <c r="K66" s="55"/>
      <c r="L66" s="47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</row>
    <row r="67" spans="1:28" s="6" customFormat="1">
      <c r="B67" s="135"/>
      <c r="C67" s="136"/>
      <c r="D67" s="137"/>
      <c r="E67" s="136"/>
      <c r="F67" s="137"/>
      <c r="G67" s="136"/>
      <c r="H67" s="137"/>
      <c r="I67" s="118"/>
      <c r="J67" s="65"/>
      <c r="K67" s="55"/>
      <c r="L67" s="47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</row>
    <row r="68" spans="1:28" s="6" customFormat="1">
      <c r="B68" s="135"/>
      <c r="C68" s="136"/>
      <c r="D68" s="137"/>
      <c r="E68" s="136"/>
      <c r="F68" s="137"/>
      <c r="G68" s="136"/>
      <c r="H68" s="137"/>
      <c r="I68" s="118"/>
      <c r="J68" s="65"/>
      <c r="K68" s="55"/>
      <c r="L68" s="47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</row>
    <row r="69" spans="1:28" s="6" customFormat="1">
      <c r="B69" s="135"/>
      <c r="C69" s="136"/>
      <c r="D69" s="137"/>
      <c r="E69" s="136"/>
      <c r="F69" s="137"/>
      <c r="G69" s="136"/>
      <c r="H69" s="137"/>
      <c r="I69" s="118"/>
      <c r="J69" s="65"/>
      <c r="K69" s="55"/>
      <c r="L69" s="47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</row>
    <row r="70" spans="1:28" s="6" customFormat="1">
      <c r="B70" s="135"/>
      <c r="C70" s="136"/>
      <c r="D70" s="137"/>
      <c r="E70" s="136"/>
      <c r="F70" s="137"/>
      <c r="G70" s="136"/>
      <c r="H70" s="137"/>
      <c r="I70" s="118"/>
      <c r="J70" s="65"/>
      <c r="K70" s="55"/>
      <c r="L70" s="47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</row>
    <row r="71" spans="1:28" s="6" customFormat="1">
      <c r="B71" s="135"/>
      <c r="C71" s="136"/>
      <c r="D71" s="137"/>
      <c r="E71" s="136"/>
      <c r="F71" s="137"/>
      <c r="G71" s="136"/>
      <c r="H71" s="137"/>
      <c r="I71" s="118"/>
      <c r="J71" s="65"/>
      <c r="K71" s="55"/>
      <c r="L71" s="47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</row>
    <row r="72" spans="1:28" s="6" customFormat="1">
      <c r="A72" s="15"/>
      <c r="B72" s="135"/>
      <c r="C72" s="136"/>
      <c r="D72" s="137"/>
      <c r="E72" s="136"/>
      <c r="F72" s="137"/>
      <c r="G72" s="136"/>
      <c r="H72" s="137"/>
      <c r="I72" s="118"/>
      <c r="J72" s="65"/>
      <c r="K72" s="55"/>
      <c r="L72" s="47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</row>
    <row r="73" spans="1:28" s="6" customFormat="1">
      <c r="A73" s="15"/>
      <c r="B73" s="135"/>
      <c r="C73" s="136"/>
      <c r="D73" s="137"/>
      <c r="E73" s="136"/>
      <c r="F73" s="137"/>
      <c r="G73" s="136"/>
      <c r="H73" s="137"/>
      <c r="I73" s="118"/>
      <c r="J73" s="65"/>
      <c r="K73" s="55"/>
      <c r="L73" s="47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</row>
    <row r="74" spans="1:28" s="6" customFormat="1">
      <c r="A74" s="16"/>
      <c r="B74" s="135"/>
      <c r="C74" s="136"/>
      <c r="D74" s="137"/>
      <c r="E74" s="136"/>
      <c r="F74" s="137"/>
      <c r="G74" s="136"/>
      <c r="H74" s="137"/>
      <c r="I74" s="118"/>
      <c r="J74" s="65"/>
      <c r="K74" s="55"/>
      <c r="L74" s="47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</row>
    <row r="75" spans="1:28" s="6" customFormat="1">
      <c r="A75" s="10"/>
      <c r="B75" s="135"/>
      <c r="C75" s="136"/>
      <c r="D75" s="137"/>
      <c r="E75" s="136"/>
      <c r="F75" s="137"/>
      <c r="G75" s="136"/>
      <c r="H75" s="137"/>
      <c r="I75" s="118"/>
      <c r="J75" s="65"/>
      <c r="K75" s="55"/>
      <c r="L75" s="47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</row>
    <row r="76" spans="1:28" s="6" customFormat="1">
      <c r="A76" s="10"/>
      <c r="B76" s="135"/>
      <c r="C76" s="136"/>
      <c r="D76" s="137"/>
      <c r="E76" s="136"/>
      <c r="F76" s="137"/>
      <c r="G76" s="136"/>
      <c r="H76" s="137"/>
      <c r="I76" s="118"/>
      <c r="J76" s="65"/>
      <c r="K76" s="55"/>
      <c r="L76" s="47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</row>
    <row r="77" spans="1:28" s="6" customFormat="1">
      <c r="A77" s="10"/>
      <c r="B77" s="135"/>
      <c r="C77" s="136"/>
      <c r="D77" s="137"/>
      <c r="E77" s="136"/>
      <c r="F77" s="137"/>
      <c r="G77" s="136"/>
      <c r="H77" s="137"/>
      <c r="I77" s="118"/>
      <c r="J77" s="65"/>
      <c r="K77" s="55"/>
      <c r="L77" s="47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</row>
    <row r="78" spans="1:28" s="6" customFormat="1">
      <c r="B78" s="135"/>
      <c r="C78" s="136"/>
      <c r="D78" s="137"/>
      <c r="E78" s="136"/>
      <c r="F78" s="137"/>
      <c r="G78" s="136"/>
      <c r="H78" s="137"/>
      <c r="I78" s="118"/>
      <c r="J78" s="65"/>
      <c r="K78" s="55"/>
      <c r="L78" s="47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</row>
    <row r="79" spans="1:28" s="6" customFormat="1">
      <c r="B79" s="135"/>
      <c r="C79" s="136"/>
      <c r="D79" s="137"/>
      <c r="E79" s="136"/>
      <c r="F79" s="137"/>
      <c r="G79" s="136"/>
      <c r="H79" s="137"/>
      <c r="I79" s="118"/>
      <c r="J79" s="65"/>
      <c r="K79" s="55"/>
      <c r="L79" s="47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</row>
    <row r="80" spans="1:28" s="6" customFormat="1">
      <c r="B80" s="135"/>
      <c r="C80" s="136"/>
      <c r="D80" s="137"/>
      <c r="E80" s="136"/>
      <c r="F80" s="137"/>
      <c r="G80" s="136"/>
      <c r="H80" s="137"/>
      <c r="I80" s="118"/>
      <c r="J80" s="65"/>
      <c r="K80" s="55"/>
      <c r="L80" s="47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</row>
    <row r="81" spans="2:28" s="6" customFormat="1">
      <c r="B81" s="135"/>
      <c r="C81" s="136"/>
      <c r="D81" s="137"/>
      <c r="E81" s="136"/>
      <c r="F81" s="137"/>
      <c r="G81" s="136"/>
      <c r="H81" s="137"/>
      <c r="I81" s="118"/>
      <c r="J81" s="65"/>
      <c r="K81" s="55"/>
      <c r="L81" s="47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</row>
    <row r="82" spans="2:28" s="6" customFormat="1">
      <c r="B82" s="135"/>
      <c r="C82" s="136"/>
      <c r="D82" s="137"/>
      <c r="E82" s="136"/>
      <c r="F82" s="137"/>
      <c r="G82" s="136"/>
      <c r="H82" s="137"/>
      <c r="I82" s="118"/>
      <c r="J82" s="65"/>
      <c r="K82" s="55"/>
      <c r="L82" s="47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</row>
    <row r="83" spans="2:28" s="6" customFormat="1">
      <c r="B83" s="135"/>
      <c r="C83" s="136"/>
      <c r="D83" s="137"/>
      <c r="E83" s="136"/>
      <c r="F83" s="137"/>
      <c r="G83" s="136"/>
      <c r="H83" s="137"/>
      <c r="I83" s="118"/>
      <c r="J83" s="65"/>
      <c r="K83" s="55"/>
      <c r="L83" s="47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</row>
    <row r="84" spans="2:28" s="6" customFormat="1">
      <c r="B84" s="135"/>
      <c r="C84" s="136"/>
      <c r="D84" s="137"/>
      <c r="E84" s="136"/>
      <c r="F84" s="137"/>
      <c r="G84" s="136"/>
      <c r="H84" s="137"/>
      <c r="I84" s="118"/>
      <c r="J84" s="65"/>
      <c r="K84" s="55"/>
      <c r="L84" s="47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</row>
    <row r="85" spans="2:28" s="6" customFormat="1">
      <c r="B85" s="135"/>
      <c r="C85" s="136"/>
      <c r="D85" s="137"/>
      <c r="E85" s="136"/>
      <c r="F85" s="137"/>
      <c r="G85" s="136"/>
      <c r="H85" s="137"/>
      <c r="I85" s="118"/>
      <c r="J85" s="65"/>
      <c r="K85" s="55"/>
      <c r="L85" s="47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</row>
    <row r="86" spans="2:28" s="6" customFormat="1">
      <c r="B86" s="135"/>
      <c r="C86" s="136"/>
      <c r="D86" s="137"/>
      <c r="E86" s="136"/>
      <c r="F86" s="137"/>
      <c r="G86" s="136"/>
      <c r="H86" s="137"/>
      <c r="I86" s="118"/>
      <c r="J86" s="65"/>
      <c r="K86" s="55"/>
      <c r="L86" s="47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</row>
    <row r="87" spans="2:28" s="6" customFormat="1">
      <c r="B87" s="135"/>
      <c r="C87" s="136"/>
      <c r="D87" s="137"/>
      <c r="E87" s="136"/>
      <c r="F87" s="137"/>
      <c r="G87" s="136"/>
      <c r="H87" s="137"/>
      <c r="I87" s="118"/>
      <c r="J87" s="65"/>
      <c r="K87" s="55"/>
      <c r="L87" s="47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</row>
    <row r="88" spans="2:28" s="6" customFormat="1">
      <c r="B88" s="135"/>
      <c r="C88" s="136"/>
      <c r="D88" s="137"/>
      <c r="E88" s="136"/>
      <c r="F88" s="137"/>
      <c r="G88" s="136"/>
      <c r="H88" s="137"/>
      <c r="I88" s="118"/>
      <c r="J88" s="65"/>
      <c r="K88" s="55"/>
      <c r="L88" s="47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</row>
    <row r="89" spans="2:28" s="6" customFormat="1">
      <c r="B89" s="135"/>
      <c r="C89" s="136"/>
      <c r="D89" s="137"/>
      <c r="E89" s="136"/>
      <c r="F89" s="137"/>
      <c r="G89" s="136"/>
      <c r="H89" s="137"/>
      <c r="I89" s="118"/>
      <c r="J89" s="65"/>
      <c r="K89" s="55"/>
      <c r="L89" s="47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</row>
    <row r="90" spans="2:28" s="6" customFormat="1">
      <c r="B90" s="135"/>
      <c r="C90" s="136"/>
      <c r="D90" s="137"/>
      <c r="E90" s="136"/>
      <c r="F90" s="137"/>
      <c r="G90" s="136"/>
      <c r="H90" s="137"/>
      <c r="I90" s="118"/>
      <c r="J90" s="65"/>
      <c r="K90" s="55"/>
      <c r="L90" s="47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</row>
    <row r="91" spans="2:28" s="6" customFormat="1">
      <c r="B91" s="135"/>
      <c r="C91" s="136"/>
      <c r="D91" s="137"/>
      <c r="E91" s="136"/>
      <c r="F91" s="137"/>
      <c r="G91" s="136"/>
      <c r="H91" s="137"/>
      <c r="I91" s="118"/>
      <c r="J91" s="65"/>
      <c r="K91" s="55"/>
      <c r="L91" s="47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</row>
    <row r="92" spans="2:28" s="6" customFormat="1">
      <c r="B92" s="135"/>
      <c r="C92" s="136"/>
      <c r="D92" s="137"/>
      <c r="E92" s="136"/>
      <c r="F92" s="137"/>
      <c r="G92" s="136"/>
      <c r="H92" s="137"/>
      <c r="I92" s="118"/>
      <c r="J92" s="65"/>
      <c r="K92" s="55"/>
      <c r="L92" s="47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</row>
    <row r="93" spans="2:28">
      <c r="L93" s="47"/>
    </row>
    <row r="94" spans="2:28">
      <c r="L94" s="47"/>
    </row>
    <row r="95" spans="2:28">
      <c r="L95" s="47"/>
    </row>
  </sheetData>
  <customSheetViews>
    <customSheetView guid="{6C31F775-BFF7-44DB-B4E3-3FAF5084B5DB}" showPageBreaks="1" fitToPage="1">
      <selection activeCell="B21" sqref="B21"/>
      <pageMargins left="0.65" right="0.4" top="0.75" bottom="0.5" header="0.5" footer="0.25"/>
      <pageSetup paperSize="9" scale="49" orientation="portrait" r:id="rId1"/>
      <headerFooter alignWithMargins="0">
        <oddHeader xml:space="preserve">&amp;L&amp;"Courier New,Regular"&amp;12&amp;UMMC Corporation Berhad  (30245-H)                                           Page 1 of 18&amp;C                                    &amp;R
</oddHeader>
      </headerFooter>
    </customSheetView>
    <customSheetView guid="{0D394D9C-A6D9-4586-A725-6CEF396CB5E6}" scale="90" fitToPage="1" printArea="1">
      <selection activeCell="K9" sqref="K9"/>
      <pageMargins left="0.65" right="0.4" top="0.75" bottom="0.5" header="0.5" footer="0.25"/>
      <pageSetup paperSize="9" scale="74" orientation="portrait" r:id="rId2"/>
      <headerFooter alignWithMargins="0">
        <oddHeader xml:space="preserve">&amp;L&amp;"Courier New,Regular"&amp;12&amp;UMMC Corporation Berhad  (30245-H)                                           Page 1 of 18&amp;C                                    &amp;R
</oddHeader>
      </headerFooter>
    </customSheetView>
    <customSheetView guid="{9813CFEC-BBD2-4279-8386-DD8A4D32775A}" showPageBreaks="1" printArea="1" topLeftCell="A40">
      <selection activeCell="A46" sqref="A46"/>
      <pageMargins left="0.65" right="0.4" top="0.75" bottom="0.5" header="0.5" footer="0.25"/>
      <pageSetup paperSize="9" scale="85" orientation="portrait" r:id="rId3"/>
      <headerFooter alignWithMargins="0">
        <oddHeader xml:space="preserve">&amp;L&amp;"Courier New,Regular"&amp;12&amp;UMMC Corporation Berhad  (30245-H)                                Page 1 of 20&amp;C                                    &amp;R
</oddHeader>
      </headerFooter>
    </customSheetView>
    <customSheetView guid="{704066B1-30A4-4BB7-8488-5179FBB3A5CB}" scale="60" showPageBreaks="1" fitToPage="1" printArea="1" view="pageBreakPreview" showRuler="0">
      <selection activeCell="T18" sqref="T18"/>
      <pageMargins left="0.69" right="0.5" top="0.75" bottom="0.5" header="0.5" footer="0.25"/>
      <pageSetup paperSize="9" scale="85" orientation="portrait" r:id="rId4"/>
      <headerFooter alignWithMargins="0">
        <oddHeader xml:space="preserve">&amp;L&amp;"Courier New,Regular"&amp;12&amp;UMMC Corporation Berhad  (30245-H)                               Page 1 of 21  &amp;C                                    &amp;R
</oddHeader>
      </headerFooter>
    </customSheetView>
    <customSheetView guid="{8AEFB235-689B-43DF-B441-1DA5E9E0DC02}" scale="60" showPageBreaks="1" fitToPage="1" printArea="1" view="pageBreakPreview" showRuler="0">
      <selection activeCell="B19" sqref="B19"/>
      <pageMargins left="0.69" right="0.5" top="0.75" bottom="0.5" header="0.5" footer="0.25"/>
      <pageSetup paperSize="9" scale="85" orientation="portrait" r:id="rId5"/>
      <headerFooter alignWithMargins="0">
        <oddHeader xml:space="preserve">&amp;L&amp;"Courier New,Regular"&amp;12&amp;UMMC Corporation Berhad  (30245-H)                               Page 1 of 21  &amp;C                                    &amp;R
</oddHeader>
      </headerFooter>
    </customSheetView>
    <customSheetView guid="{DD4C5DFC-4F77-46D3-B5AD-E605007FEEC4}" scale="60" showPageBreaks="1" fitToPage="1" printArea="1" view="pageBreakPreview" showRuler="0">
      <selection activeCell="B19" sqref="B19"/>
      <pageMargins left="0.69" right="0.5" top="0.75" bottom="0.5" header="0.5" footer="0.25"/>
      <pageSetup paperSize="9" scale="85" orientation="portrait" r:id="rId6"/>
      <headerFooter alignWithMargins="0">
        <oddHeader xml:space="preserve">&amp;L&amp;"Courier New,Regular"&amp;12&amp;UMMC Corporation Berhad  (30245-H)                               Page 1 of 21  &amp;C                                    &amp;R
</oddHeader>
      </headerFooter>
    </customSheetView>
    <customSheetView guid="{E20F9847-0E72-4B29-A8AC-46822D5A4336}" scale="75" showPageBreaks="1" fitToPage="1" printArea="1" showRuler="0">
      <selection activeCell="B19" sqref="B19"/>
      <pageMargins left="0.69" right="0.5" top="0.75" bottom="0.5" header="0.5" footer="0.25"/>
      <pageSetup paperSize="9" scale="85" orientation="portrait" r:id="rId7"/>
      <headerFooter alignWithMargins="0">
        <oddHeader xml:space="preserve">&amp;L&amp;"Courier New,Regular"&amp;12&amp;UMMC Corporation Berhad  (30245-H)                               Page 1 of 20  &amp;C                                    &amp;R
</oddHeader>
      </headerFooter>
    </customSheetView>
    <customSheetView guid="{BECF965C-0ADD-40FF-B712-587006AC8717}" topLeftCell="A40">
      <selection activeCell="F19" sqref="F19:F20"/>
      <pageMargins left="0.65" right="0.4" top="0.75" bottom="0.5" header="0.5" footer="0.25"/>
      <pageSetup paperSize="9" scale="85" orientation="portrait" r:id="rId8"/>
      <headerFooter alignWithMargins="0">
        <oddHeader xml:space="preserve">&amp;L&amp;"Courier New,Regular"&amp;12&amp;UMMC Corporation Berhad  (30245-H)                                Page 1 of 20&amp;C                                    &amp;R
</oddHeader>
      </headerFooter>
    </customSheetView>
    <customSheetView guid="{5F0A7E01-BF9B-4327-B2A0-B7E48842F985}" scale="90" fitToPage="1" printArea="1">
      <selection activeCell="J27" sqref="J27"/>
      <pageMargins left="0.65" right="0.4" top="0.75" bottom="0.5" header="0.5" footer="0.25"/>
      <pageSetup paperSize="9" scale="74" orientation="portrait" r:id="rId9"/>
      <headerFooter alignWithMargins="0">
        <oddHeader xml:space="preserve">&amp;L&amp;"Courier New,Regular"&amp;12&amp;UMMC Corporation Berhad  (30245-H)                                           Page 1 of 18&amp;C                                    &amp;R
</oddHeader>
      </headerFooter>
    </customSheetView>
    <customSheetView guid="{3C97500B-C740-416A-A2A5-ABAB29E29F27}" fitToPage="1" hiddenRows="1">
      <selection activeCell="H41" sqref="H41"/>
      <pageMargins left="0.65" right="0.4" top="0.75" bottom="0.5" header="0.5" footer="0.25"/>
      <pageSetup paperSize="9" scale="79" orientation="portrait" r:id="rId10"/>
      <headerFooter alignWithMargins="0">
        <oddHeader xml:space="preserve">&amp;L&amp;"Courier New,Regular"&amp;12&amp;UGas Malaysia Berhad  (240409-T)                                          Page 1 of 27
&amp;C                                    &amp;R
</oddHeader>
      </headerFooter>
    </customSheetView>
  </customSheetViews>
  <phoneticPr fontId="0" type="noConversion"/>
  <pageMargins left="0.65" right="0.4" top="0.75" bottom="0.5" header="0.5" footer="0.25"/>
  <pageSetup paperSize="9" scale="79" orientation="portrait" r:id="rId11"/>
  <headerFooter differentOddEven="1" alignWithMargins="0">
    <oddHeader xml:space="preserve">&amp;L&amp;"Courier New,Regular"&amp;12&amp;UGas Malaysia Berhad  (240409-T)                                          Page 1 of 19
&amp;C                                    &amp;R
</oddHeader>
  </headerFooter>
  <ignoredErrors>
    <ignoredError sqref="E30:E3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93"/>
  <sheetViews>
    <sheetView zoomScaleNormal="100" zoomScaleSheetLayoutView="90" workbookViewId="0">
      <selection activeCell="F34" sqref="F34"/>
    </sheetView>
  </sheetViews>
  <sheetFormatPr defaultRowHeight="15"/>
  <cols>
    <col min="1" max="1" width="9.140625" style="164"/>
    <col min="2" max="2" width="15.5703125" style="164" customWidth="1"/>
    <col min="3" max="3" width="11" style="164" customWidth="1"/>
    <col min="4" max="4" width="16.7109375" style="164" customWidth="1"/>
    <col min="5" max="5" width="9.7109375" style="164" customWidth="1"/>
    <col min="6" max="6" width="15.7109375" style="164" customWidth="1"/>
    <col min="7" max="7" width="2.7109375" style="164" customWidth="1"/>
    <col min="8" max="8" width="15.7109375" style="164" customWidth="1"/>
    <col min="9" max="9" width="2.7109375" style="164" customWidth="1"/>
    <col min="10" max="10" width="15.7109375" style="164" customWidth="1"/>
    <col min="11" max="11" width="13.7109375" style="165" bestFit="1" customWidth="1"/>
    <col min="12" max="12" width="14.85546875" style="166" bestFit="1" customWidth="1"/>
    <col min="13" max="13" width="17.28515625" style="167" bestFit="1" customWidth="1"/>
    <col min="14" max="17" width="9.140625" style="167"/>
    <col min="18" max="16384" width="9.140625" style="164"/>
  </cols>
  <sheetData>
    <row r="2" spans="1:13" ht="19.5">
      <c r="A2" s="11" t="s">
        <v>101</v>
      </c>
    </row>
    <row r="3" spans="1:13" ht="19.5">
      <c r="A3" s="11" t="s">
        <v>195</v>
      </c>
      <c r="E3" s="168"/>
      <c r="F3" s="169"/>
      <c r="G3" s="168"/>
      <c r="H3" s="169"/>
      <c r="I3" s="168"/>
    </row>
    <row r="4" spans="1:13" ht="12.75" customHeight="1">
      <c r="A4" s="125"/>
      <c r="E4" s="168"/>
      <c r="F4" s="169"/>
      <c r="G4" s="168"/>
      <c r="H4" s="169"/>
      <c r="I4" s="168"/>
    </row>
    <row r="5" spans="1:13" ht="15.75">
      <c r="E5" s="168"/>
      <c r="F5" s="170" t="s">
        <v>70</v>
      </c>
      <c r="G5" s="171"/>
      <c r="H5" s="170" t="s">
        <v>70</v>
      </c>
      <c r="I5" s="168"/>
      <c r="J5" s="170" t="s">
        <v>70</v>
      </c>
    </row>
    <row r="6" spans="1:13" ht="15.75">
      <c r="F6" s="172" t="str">
        <f>'Income statement '!F7</f>
        <v>31.03.2012</v>
      </c>
      <c r="G6" s="173"/>
      <c r="H6" s="172" t="s">
        <v>193</v>
      </c>
      <c r="I6" s="168"/>
      <c r="J6" s="172" t="s">
        <v>220</v>
      </c>
    </row>
    <row r="7" spans="1:13" ht="15.75">
      <c r="A7" s="174"/>
      <c r="B7" s="174"/>
      <c r="C7" s="174"/>
      <c r="D7" s="174"/>
      <c r="F7" s="175" t="s">
        <v>0</v>
      </c>
      <c r="G7" s="176"/>
      <c r="H7" s="175" t="s">
        <v>0</v>
      </c>
      <c r="I7" s="177"/>
      <c r="J7" s="175" t="s">
        <v>0</v>
      </c>
    </row>
    <row r="8" spans="1:13" ht="15.75">
      <c r="A8" s="174"/>
      <c r="B8" s="174"/>
      <c r="C8" s="174"/>
      <c r="D8" s="174"/>
      <c r="F8" s="147" t="s">
        <v>49</v>
      </c>
      <c r="G8" s="176"/>
      <c r="H8" s="138" t="s">
        <v>211</v>
      </c>
      <c r="I8" s="177"/>
      <c r="J8" s="138" t="s">
        <v>211</v>
      </c>
    </row>
    <row r="9" spans="1:13" ht="15.75">
      <c r="F9" s="147"/>
      <c r="G9" s="176"/>
      <c r="H9" s="138"/>
      <c r="J9" s="138"/>
    </row>
    <row r="10" spans="1:13" ht="15.75">
      <c r="A10" s="178" t="s">
        <v>88</v>
      </c>
      <c r="B10" s="179"/>
      <c r="C10" s="179"/>
      <c r="D10" s="148"/>
      <c r="E10" s="179"/>
    </row>
    <row r="11" spans="1:13">
      <c r="A11" s="148" t="s">
        <v>4</v>
      </c>
      <c r="B11" s="179"/>
      <c r="C11" s="179"/>
      <c r="D11" s="148"/>
      <c r="E11" s="179"/>
      <c r="F11" s="180">
        <v>879519.02399999998</v>
      </c>
      <c r="G11" s="148"/>
      <c r="H11" s="148">
        <v>886775.47</v>
      </c>
      <c r="J11" s="148">
        <f>858974.728+1</f>
        <v>858975.728</v>
      </c>
    </row>
    <row r="12" spans="1:13">
      <c r="A12" s="148" t="s">
        <v>207</v>
      </c>
      <c r="B12" s="179"/>
      <c r="C12" s="179"/>
      <c r="D12" s="148"/>
      <c r="E12" s="179"/>
      <c r="F12" s="180">
        <v>46043.252</v>
      </c>
      <c r="G12" s="148"/>
      <c r="H12" s="148">
        <f>42301.761+1</f>
        <v>42302.760999999999</v>
      </c>
      <c r="J12" s="148">
        <v>79112.399000000005</v>
      </c>
    </row>
    <row r="13" spans="1:13" hidden="1">
      <c r="A13" s="148" t="s">
        <v>183</v>
      </c>
      <c r="B13" s="179"/>
      <c r="C13" s="179"/>
      <c r="D13" s="148"/>
      <c r="E13" s="179"/>
      <c r="F13" s="180"/>
      <c r="G13" s="148"/>
      <c r="H13" s="148"/>
      <c r="J13" s="148"/>
    </row>
    <row r="14" spans="1:13" hidden="1">
      <c r="A14" s="148" t="s">
        <v>77</v>
      </c>
      <c r="C14" s="181"/>
      <c r="D14" s="179"/>
      <c r="E14" s="179"/>
      <c r="F14" s="180"/>
      <c r="G14" s="148"/>
      <c r="H14" s="148"/>
      <c r="J14" s="148"/>
      <c r="K14" s="148"/>
    </row>
    <row r="15" spans="1:13">
      <c r="A15" s="148" t="s">
        <v>74</v>
      </c>
      <c r="B15" s="179"/>
      <c r="C15" s="179"/>
      <c r="D15" s="148"/>
      <c r="E15" s="179"/>
      <c r="F15" s="180">
        <v>18734.986000000001</v>
      </c>
      <c r="G15" s="148"/>
      <c r="H15" s="148">
        <v>18835.646000000001</v>
      </c>
      <c r="J15" s="148">
        <v>19238.284</v>
      </c>
      <c r="M15" s="165"/>
    </row>
    <row r="16" spans="1:13" hidden="1">
      <c r="A16" s="148" t="s">
        <v>196</v>
      </c>
      <c r="B16" s="179"/>
      <c r="C16" s="179"/>
      <c r="D16" s="148"/>
      <c r="E16" s="179"/>
      <c r="F16" s="180"/>
      <c r="G16" s="148"/>
      <c r="H16" s="148"/>
      <c r="J16" s="148"/>
    </row>
    <row r="17" spans="1:10" hidden="1">
      <c r="A17" s="148" t="s">
        <v>48</v>
      </c>
      <c r="B17" s="148"/>
      <c r="C17" s="148"/>
      <c r="D17" s="148"/>
      <c r="E17" s="179"/>
      <c r="F17" s="180"/>
      <c r="G17" s="148"/>
      <c r="H17" s="148"/>
      <c r="J17" s="148"/>
    </row>
    <row r="18" spans="1:10" hidden="1">
      <c r="A18" s="182" t="s">
        <v>95</v>
      </c>
      <c r="B18" s="148"/>
      <c r="C18" s="148"/>
      <c r="D18" s="148"/>
      <c r="E18" s="179"/>
      <c r="F18" s="180"/>
      <c r="G18" s="148"/>
      <c r="H18" s="148"/>
      <c r="J18" s="148"/>
    </row>
    <row r="19" spans="1:10" hidden="1">
      <c r="A19" s="148" t="s">
        <v>80</v>
      </c>
      <c r="B19" s="148"/>
      <c r="C19" s="148"/>
      <c r="D19" s="148"/>
      <c r="E19" s="179"/>
      <c r="F19" s="180"/>
      <c r="G19" s="148"/>
      <c r="H19" s="148"/>
      <c r="J19" s="148"/>
    </row>
    <row r="20" spans="1:10" hidden="1">
      <c r="A20" s="148" t="s">
        <v>81</v>
      </c>
      <c r="B20" s="148"/>
      <c r="C20" s="148"/>
      <c r="D20" s="148"/>
      <c r="E20" s="179"/>
      <c r="F20" s="180"/>
      <c r="G20" s="148"/>
      <c r="H20" s="148"/>
      <c r="J20" s="148"/>
    </row>
    <row r="21" spans="1:10" hidden="1">
      <c r="A21" s="148" t="s">
        <v>60</v>
      </c>
      <c r="B21" s="148"/>
      <c r="C21" s="148"/>
      <c r="D21" s="148"/>
      <c r="E21" s="179"/>
      <c r="F21" s="180"/>
      <c r="G21" s="148"/>
      <c r="H21" s="148"/>
      <c r="J21" s="148"/>
    </row>
    <row r="22" spans="1:10" hidden="1">
      <c r="A22" s="148" t="s">
        <v>89</v>
      </c>
      <c r="B22" s="148"/>
      <c r="C22" s="148"/>
      <c r="D22" s="148"/>
      <c r="E22" s="179"/>
      <c r="F22" s="180"/>
      <c r="G22" s="148"/>
      <c r="H22" s="148"/>
      <c r="J22" s="148"/>
    </row>
    <row r="23" spans="1:10">
      <c r="A23" s="148" t="s">
        <v>213</v>
      </c>
      <c r="B23" s="148"/>
      <c r="C23" s="148"/>
      <c r="D23" s="148"/>
      <c r="E23" s="179"/>
      <c r="F23" s="183">
        <v>3357.797</v>
      </c>
      <c r="G23" s="148"/>
      <c r="H23" s="150">
        <v>3357.797</v>
      </c>
      <c r="J23" s="150">
        <v>0</v>
      </c>
    </row>
    <row r="24" spans="1:10" ht="15.75">
      <c r="A24" s="178"/>
      <c r="B24" s="148"/>
      <c r="C24" s="148"/>
      <c r="D24" s="148"/>
      <c r="E24" s="179"/>
      <c r="F24" s="184">
        <f>SUM(F11:F23)</f>
        <v>947655.05900000001</v>
      </c>
      <c r="G24" s="148"/>
      <c r="H24" s="184">
        <f>SUM(H11:H23)</f>
        <v>951271.67399999988</v>
      </c>
      <c r="J24" s="184">
        <f>SUM(J11:J23)</f>
        <v>957326.41099999996</v>
      </c>
    </row>
    <row r="25" spans="1:10" ht="15.75">
      <c r="A25" s="178" t="s">
        <v>90</v>
      </c>
      <c r="C25" s="179"/>
      <c r="D25" s="179"/>
      <c r="E25" s="179"/>
      <c r="F25" s="180"/>
      <c r="G25" s="148"/>
      <c r="H25" s="148"/>
      <c r="J25" s="148"/>
    </row>
    <row r="26" spans="1:10" hidden="1">
      <c r="A26" s="148" t="s">
        <v>5</v>
      </c>
      <c r="C26" s="181"/>
      <c r="D26" s="179"/>
      <c r="E26" s="179"/>
      <c r="F26" s="180"/>
      <c r="G26" s="148"/>
      <c r="H26" s="148"/>
      <c r="I26" s="185"/>
      <c r="J26" s="148"/>
    </row>
    <row r="27" spans="1:10" hidden="1">
      <c r="A27" s="148" t="s">
        <v>122</v>
      </c>
      <c r="C27" s="181"/>
      <c r="D27" s="179"/>
      <c r="E27" s="179"/>
      <c r="F27" s="180"/>
      <c r="G27" s="148"/>
      <c r="H27" s="148"/>
      <c r="I27" s="185"/>
      <c r="J27" s="148"/>
    </row>
    <row r="28" spans="1:10">
      <c r="A28" s="148" t="s">
        <v>6</v>
      </c>
      <c r="C28" s="181"/>
      <c r="D28" s="179"/>
      <c r="E28" s="179"/>
      <c r="F28" s="180">
        <f>200155.203+3875.814</f>
        <v>204031.01700000002</v>
      </c>
      <c r="G28" s="148"/>
      <c r="H28" s="148">
        <f>193830.018+2321.548-1.8</f>
        <v>196149.76600000003</v>
      </c>
      <c r="I28" s="185"/>
      <c r="J28" s="148">
        <f>178006.917+2700.238-3</f>
        <v>180704.155</v>
      </c>
    </row>
    <row r="29" spans="1:10" hidden="1">
      <c r="A29" s="148" t="s">
        <v>183</v>
      </c>
      <c r="C29" s="181"/>
      <c r="D29" s="179"/>
      <c r="E29" s="179"/>
      <c r="F29" s="180"/>
      <c r="G29" s="148"/>
      <c r="H29" s="148"/>
      <c r="I29" s="185"/>
      <c r="J29" s="148"/>
    </row>
    <row r="30" spans="1:10" hidden="1">
      <c r="A30" s="148" t="s">
        <v>124</v>
      </c>
      <c r="C30" s="179"/>
      <c r="D30" s="179"/>
      <c r="E30" s="179"/>
      <c r="F30" s="180"/>
      <c r="G30" s="148"/>
      <c r="H30" s="148"/>
      <c r="J30" s="148"/>
    </row>
    <row r="31" spans="1:10" hidden="1">
      <c r="A31" s="148" t="s">
        <v>62</v>
      </c>
      <c r="C31" s="181"/>
      <c r="D31" s="179"/>
      <c r="E31" s="179"/>
      <c r="F31" s="180"/>
      <c r="G31" s="148"/>
      <c r="H31" s="148"/>
      <c r="I31" s="185"/>
      <c r="J31" s="148"/>
    </row>
    <row r="32" spans="1:10" hidden="1">
      <c r="A32" s="182" t="s">
        <v>95</v>
      </c>
      <c r="C32" s="179"/>
      <c r="D32" s="179"/>
      <c r="E32" s="179"/>
      <c r="F32" s="180"/>
      <c r="G32" s="148"/>
      <c r="H32" s="148"/>
      <c r="J32" s="148"/>
    </row>
    <row r="33" spans="1:10" hidden="1">
      <c r="A33" s="182" t="s">
        <v>102</v>
      </c>
      <c r="C33" s="179"/>
      <c r="D33" s="179"/>
      <c r="E33" s="179"/>
      <c r="F33" s="180"/>
      <c r="G33" s="148"/>
      <c r="H33" s="148"/>
      <c r="J33" s="148"/>
    </row>
    <row r="34" spans="1:10">
      <c r="A34" s="148" t="s">
        <v>47</v>
      </c>
      <c r="B34" s="148"/>
      <c r="C34" s="148"/>
      <c r="D34" s="148"/>
      <c r="E34" s="179"/>
      <c r="F34" s="183">
        <f>19066.908+318270.092+16502.092</f>
        <v>353839.092</v>
      </c>
      <c r="G34" s="148"/>
      <c r="H34" s="150">
        <f>19169.361+272855.639+34979.47</f>
        <v>327004.46999999997</v>
      </c>
      <c r="J34" s="150">
        <f>16204.234+428460.766+33330.515</f>
        <v>477995.51500000001</v>
      </c>
    </row>
    <row r="35" spans="1:10" ht="15.75">
      <c r="A35" s="178"/>
      <c r="B35" s="148"/>
      <c r="C35" s="148"/>
      <c r="D35" s="148"/>
      <c r="E35" s="179"/>
      <c r="F35" s="183">
        <f>SUM(F26:F34)</f>
        <v>557870.10900000005</v>
      </c>
      <c r="G35" s="148"/>
      <c r="H35" s="183">
        <f>SUM(H26:H34)</f>
        <v>523154.23600000003</v>
      </c>
      <c r="J35" s="183">
        <f>SUM(J26:J34)</f>
        <v>658699.67000000004</v>
      </c>
    </row>
    <row r="36" spans="1:10" hidden="1">
      <c r="I36" s="185"/>
    </row>
    <row r="37" spans="1:10" ht="15.75">
      <c r="A37" s="178"/>
      <c r="B37" s="179"/>
      <c r="C37" s="179"/>
      <c r="D37" s="148"/>
      <c r="E37" s="179"/>
      <c r="F37" s="186"/>
      <c r="G37" s="149"/>
      <c r="H37" s="186"/>
      <c r="J37" s="186"/>
    </row>
    <row r="38" spans="1:10" ht="16.5" thickBot="1">
      <c r="A38" s="178" t="s">
        <v>221</v>
      </c>
      <c r="B38" s="179"/>
      <c r="C38" s="179"/>
      <c r="D38" s="148"/>
      <c r="E38" s="179"/>
      <c r="F38" s="187">
        <f>F35+F24</f>
        <v>1505525.1680000001</v>
      </c>
      <c r="G38" s="148"/>
      <c r="H38" s="187">
        <f>H35+H24</f>
        <v>1474425.91</v>
      </c>
      <c r="J38" s="187">
        <f>J35+J24</f>
        <v>1616026.081</v>
      </c>
    </row>
    <row r="39" spans="1:10" ht="16.5" thickTop="1">
      <c r="A39" s="178"/>
      <c r="B39" s="148"/>
      <c r="C39" s="148"/>
      <c r="D39" s="148"/>
      <c r="E39" s="179"/>
      <c r="F39" s="180"/>
      <c r="G39" s="148"/>
      <c r="H39" s="148"/>
      <c r="J39" s="148"/>
    </row>
    <row r="40" spans="1:10" ht="15.75">
      <c r="A40" s="178" t="s">
        <v>97</v>
      </c>
      <c r="B40" s="148"/>
      <c r="C40" s="148"/>
      <c r="D40" s="148"/>
      <c r="E40" s="179"/>
      <c r="F40" s="180"/>
      <c r="G40" s="148"/>
      <c r="H40" s="148"/>
      <c r="J40" s="148"/>
    </row>
    <row r="41" spans="1:10" ht="15.75">
      <c r="A41" s="178" t="s">
        <v>157</v>
      </c>
      <c r="B41" s="179"/>
      <c r="C41" s="179"/>
      <c r="D41" s="148"/>
      <c r="E41" s="179"/>
      <c r="F41" s="180"/>
      <c r="G41" s="148"/>
      <c r="H41" s="148"/>
      <c r="J41" s="148"/>
    </row>
    <row r="42" spans="1:10">
      <c r="A42" s="148" t="s">
        <v>2</v>
      </c>
      <c r="B42" s="179"/>
      <c r="C42" s="179"/>
      <c r="D42" s="148"/>
      <c r="E42" s="179"/>
      <c r="F42" s="180">
        <v>642000</v>
      </c>
      <c r="G42" s="148"/>
      <c r="H42" s="148">
        <v>642000</v>
      </c>
      <c r="J42" s="148">
        <v>642000</v>
      </c>
    </row>
    <row r="43" spans="1:10">
      <c r="A43" s="148" t="s">
        <v>33</v>
      </c>
      <c r="B43" s="148"/>
      <c r="C43" s="148"/>
      <c r="D43" s="148"/>
      <c r="E43" s="179"/>
      <c r="F43" s="150">
        <f>367454.167+34539.539</f>
        <v>401993.70600000001</v>
      </c>
      <c r="G43" s="148"/>
      <c r="H43" s="150">
        <f>525549.815+229154.435-387250.084</f>
        <v>367454.16600000003</v>
      </c>
      <c r="J43" s="150">
        <f>400515.211+298278.304-173243.7+0.5</f>
        <v>525550.31499999994</v>
      </c>
    </row>
    <row r="44" spans="1:10" ht="15.75">
      <c r="A44" s="178"/>
      <c r="B44" s="179"/>
      <c r="C44" s="179"/>
      <c r="D44" s="148"/>
      <c r="E44" s="179"/>
      <c r="F44" s="180">
        <f>SUM(F42:F43)</f>
        <v>1043993.706</v>
      </c>
      <c r="G44" s="148"/>
      <c r="H44" s="180">
        <f>SUM(H42:H43)</f>
        <v>1009454.166</v>
      </c>
      <c r="J44" s="180">
        <f>SUM(J42:J43)</f>
        <v>1167550.3149999999</v>
      </c>
    </row>
    <row r="45" spans="1:10" hidden="1">
      <c r="A45" s="148" t="s">
        <v>160</v>
      </c>
      <c r="B45" s="179"/>
      <c r="C45" s="179"/>
      <c r="D45" s="148"/>
      <c r="E45" s="179"/>
      <c r="F45" s="180"/>
      <c r="G45" s="148"/>
      <c r="H45" s="148"/>
      <c r="J45" s="148"/>
    </row>
    <row r="46" spans="1:10">
      <c r="A46" s="148"/>
      <c r="B46" s="179"/>
      <c r="C46" s="179"/>
      <c r="D46" s="148"/>
      <c r="E46" s="179"/>
      <c r="F46" s="180"/>
      <c r="G46" s="148"/>
      <c r="H46" s="148"/>
      <c r="J46" s="148"/>
    </row>
    <row r="47" spans="1:10" ht="15.75">
      <c r="A47" s="178" t="s">
        <v>65</v>
      </c>
      <c r="B47" s="179"/>
      <c r="C47" s="179"/>
      <c r="D47" s="148"/>
      <c r="E47" s="179"/>
      <c r="F47" s="184">
        <f>SUM(F44:F45)</f>
        <v>1043993.706</v>
      </c>
      <c r="G47" s="149"/>
      <c r="H47" s="184">
        <f>SUM(H44:H45)</f>
        <v>1009454.166</v>
      </c>
      <c r="J47" s="184">
        <f>SUM(J44:J45)</f>
        <v>1167550.3149999999</v>
      </c>
    </row>
    <row r="48" spans="1:10" ht="15.75">
      <c r="A48" s="178"/>
      <c r="B48" s="179"/>
      <c r="C48" s="179"/>
      <c r="D48" s="148"/>
      <c r="E48" s="179"/>
      <c r="F48" s="188"/>
      <c r="G48" s="149"/>
      <c r="H48" s="149"/>
      <c r="J48" s="149"/>
    </row>
    <row r="49" spans="1:10" ht="15.75">
      <c r="A49" s="178" t="s">
        <v>92</v>
      </c>
      <c r="B49" s="179"/>
      <c r="C49" s="179"/>
      <c r="D49" s="148"/>
      <c r="E49" s="179"/>
      <c r="F49" s="188"/>
      <c r="G49" s="149"/>
      <c r="H49" s="149"/>
      <c r="J49" s="149"/>
    </row>
    <row r="50" spans="1:10" hidden="1">
      <c r="A50" s="148" t="s">
        <v>100</v>
      </c>
      <c r="B50" s="179"/>
      <c r="C50" s="179"/>
      <c r="D50" s="148"/>
      <c r="E50" s="179"/>
      <c r="F50" s="188"/>
      <c r="G50" s="149"/>
      <c r="H50" s="149"/>
      <c r="J50" s="149"/>
    </row>
    <row r="51" spans="1:10" hidden="1">
      <c r="A51" s="148" t="s">
        <v>35</v>
      </c>
      <c r="B51" s="179"/>
      <c r="C51" s="179"/>
      <c r="D51" s="148"/>
      <c r="E51" s="179"/>
      <c r="F51" s="180"/>
      <c r="G51" s="148"/>
      <c r="H51" s="148"/>
      <c r="J51" s="148"/>
    </row>
    <row r="52" spans="1:10" hidden="1">
      <c r="A52" s="148" t="s">
        <v>36</v>
      </c>
      <c r="B52" s="179"/>
      <c r="C52" s="179"/>
      <c r="D52" s="148"/>
      <c r="E52" s="179"/>
      <c r="F52" s="188"/>
      <c r="G52" s="149"/>
      <c r="H52" s="149"/>
      <c r="J52" s="149"/>
    </row>
    <row r="53" spans="1:10" hidden="1">
      <c r="A53" s="148" t="s">
        <v>35</v>
      </c>
      <c r="B53" s="179"/>
      <c r="C53" s="179"/>
      <c r="D53" s="148"/>
      <c r="E53" s="179"/>
      <c r="F53" s="180"/>
      <c r="G53" s="148"/>
      <c r="H53" s="148"/>
      <c r="J53" s="148"/>
    </row>
    <row r="54" spans="1:10" hidden="1">
      <c r="A54" s="148" t="s">
        <v>87</v>
      </c>
      <c r="B54" s="179"/>
      <c r="C54" s="179"/>
      <c r="D54" s="148"/>
      <c r="E54" s="179"/>
      <c r="F54" s="188"/>
      <c r="G54" s="149"/>
      <c r="H54" s="149"/>
      <c r="J54" s="149"/>
    </row>
    <row r="55" spans="1:10" hidden="1">
      <c r="A55" s="148" t="s">
        <v>1</v>
      </c>
      <c r="B55" s="179"/>
      <c r="E55" s="179"/>
      <c r="F55" s="180"/>
      <c r="G55" s="148"/>
      <c r="H55" s="148"/>
      <c r="J55" s="148"/>
    </row>
    <row r="56" spans="1:10" hidden="1">
      <c r="A56" s="148" t="s">
        <v>84</v>
      </c>
      <c r="B56" s="179"/>
      <c r="C56" s="179"/>
      <c r="D56" s="148"/>
      <c r="E56" s="179"/>
      <c r="F56" s="180"/>
      <c r="G56" s="148"/>
      <c r="H56" s="148"/>
      <c r="J56" s="148"/>
    </row>
    <row r="57" spans="1:10" hidden="1">
      <c r="A57" s="148" t="s">
        <v>73</v>
      </c>
      <c r="B57" s="179"/>
      <c r="E57" s="179"/>
      <c r="F57" s="180"/>
      <c r="G57" s="148"/>
      <c r="H57" s="148"/>
      <c r="J57" s="148"/>
    </row>
    <row r="58" spans="1:10" hidden="1">
      <c r="A58" s="148" t="s">
        <v>93</v>
      </c>
      <c r="B58" s="179"/>
      <c r="E58" s="179"/>
      <c r="F58" s="180"/>
      <c r="G58" s="148"/>
      <c r="H58" s="148"/>
      <c r="J58" s="148"/>
    </row>
    <row r="59" spans="1:10">
      <c r="A59" s="148" t="s">
        <v>214</v>
      </c>
      <c r="B59" s="179"/>
      <c r="E59" s="179"/>
      <c r="F59" s="180">
        <v>176548.35500000001</v>
      </c>
      <c r="G59" s="148"/>
      <c r="H59" s="148">
        <v>176046.63200000001</v>
      </c>
      <c r="J59" s="148">
        <v>173806.69699999999</v>
      </c>
    </row>
    <row r="60" spans="1:10" hidden="1">
      <c r="A60" s="148" t="s">
        <v>94</v>
      </c>
      <c r="B60" s="179"/>
      <c r="C60" s="179"/>
      <c r="D60" s="148"/>
      <c r="E60" s="179"/>
      <c r="F60" s="183"/>
      <c r="G60" s="149"/>
      <c r="H60" s="150"/>
      <c r="J60" s="150"/>
    </row>
    <row r="61" spans="1:10">
      <c r="A61" s="148"/>
      <c r="B61" s="179"/>
      <c r="C61" s="179"/>
      <c r="D61" s="148"/>
      <c r="E61" s="179"/>
      <c r="F61" s="184">
        <f>SUM(F50:F60)</f>
        <v>176548.35500000001</v>
      </c>
      <c r="G61" s="149"/>
      <c r="H61" s="184">
        <f>SUM(H50:H60)</f>
        <v>176046.63200000001</v>
      </c>
      <c r="J61" s="184">
        <f>SUM(J50:J60)</f>
        <v>173806.69699999999</v>
      </c>
    </row>
    <row r="62" spans="1:10">
      <c r="A62" s="148"/>
      <c r="B62" s="179"/>
      <c r="C62" s="179"/>
      <c r="D62" s="148"/>
      <c r="E62" s="179"/>
      <c r="F62" s="188"/>
      <c r="G62" s="149"/>
      <c r="H62" s="149"/>
      <c r="J62" s="149"/>
    </row>
    <row r="63" spans="1:10" ht="15.75">
      <c r="A63" s="178" t="s">
        <v>91</v>
      </c>
      <c r="C63" s="181"/>
      <c r="D63" s="179"/>
      <c r="E63" s="179"/>
      <c r="F63" s="180"/>
      <c r="G63" s="148"/>
      <c r="H63" s="148"/>
      <c r="J63" s="148"/>
    </row>
    <row r="64" spans="1:10" hidden="1">
      <c r="A64" s="148" t="s">
        <v>1</v>
      </c>
      <c r="C64" s="181"/>
      <c r="D64" s="179"/>
      <c r="E64" s="179"/>
      <c r="F64" s="180"/>
      <c r="G64" s="148"/>
      <c r="H64" s="148"/>
      <c r="J64" s="148"/>
    </row>
    <row r="65" spans="1:10">
      <c r="A65" s="148" t="s">
        <v>7</v>
      </c>
      <c r="C65" s="179"/>
      <c r="D65" s="179"/>
      <c r="E65" s="179"/>
      <c r="F65" s="149">
        <f>206824.618+1040.615</f>
        <v>207865.23299999998</v>
      </c>
      <c r="G65" s="148"/>
      <c r="H65" s="149">
        <f>203234.472+659.769-0.5</f>
        <v>203893.74100000001</v>
      </c>
      <c r="J65" s="149">
        <f>170602.664+587.011-2.5</f>
        <v>171187.17499999999</v>
      </c>
    </row>
    <row r="66" spans="1:10" hidden="1">
      <c r="A66" s="148" t="s">
        <v>123</v>
      </c>
      <c r="B66" s="148"/>
      <c r="C66" s="148"/>
      <c r="D66" s="148"/>
      <c r="E66" s="179"/>
      <c r="F66" s="149"/>
      <c r="G66" s="149"/>
      <c r="H66" s="149"/>
      <c r="J66" s="149"/>
    </row>
    <row r="67" spans="1:10">
      <c r="A67" s="148" t="s">
        <v>208</v>
      </c>
      <c r="B67" s="148"/>
      <c r="C67" s="148"/>
      <c r="D67" s="148"/>
      <c r="E67" s="179"/>
      <c r="F67" s="149">
        <v>10.994</v>
      </c>
      <c r="G67" s="149"/>
      <c r="H67" s="149">
        <v>10.294</v>
      </c>
      <c r="J67" s="149">
        <v>28.513999999999999</v>
      </c>
    </row>
    <row r="68" spans="1:10">
      <c r="A68" s="148" t="s">
        <v>197</v>
      </c>
      <c r="B68" s="148"/>
      <c r="C68" s="148"/>
      <c r="D68" s="148"/>
      <c r="E68" s="179"/>
      <c r="F68" s="149">
        <v>63533.122000000003</v>
      </c>
      <c r="G68" s="149"/>
      <c r="H68" s="149">
        <v>71553.048999999999</v>
      </c>
      <c r="J68" s="149">
        <v>83766.028000000006</v>
      </c>
    </row>
    <row r="69" spans="1:10">
      <c r="A69" s="148" t="s">
        <v>198</v>
      </c>
      <c r="B69" s="148"/>
      <c r="C69" s="148"/>
      <c r="D69" s="148"/>
      <c r="E69" s="179"/>
      <c r="F69" s="188">
        <v>13573.759</v>
      </c>
      <c r="G69" s="149"/>
      <c r="H69" s="149">
        <v>13468.329</v>
      </c>
      <c r="J69" s="149">
        <v>19687.351999999999</v>
      </c>
    </row>
    <row r="70" spans="1:10" hidden="1">
      <c r="A70" s="148" t="s">
        <v>35</v>
      </c>
      <c r="B70" s="148"/>
      <c r="C70" s="148"/>
      <c r="D70" s="148"/>
      <c r="E70" s="179"/>
      <c r="F70" s="188"/>
      <c r="G70" s="149"/>
      <c r="H70" s="149"/>
      <c r="J70" s="149"/>
    </row>
    <row r="71" spans="1:10" ht="16.5" hidden="1" customHeight="1">
      <c r="A71" s="148" t="s">
        <v>209</v>
      </c>
      <c r="B71" s="148"/>
      <c r="C71" s="148"/>
      <c r="D71" s="148"/>
      <c r="E71" s="179"/>
      <c r="F71" s="183"/>
      <c r="G71" s="149"/>
      <c r="H71" s="150"/>
      <c r="J71" s="150"/>
    </row>
    <row r="72" spans="1:10">
      <c r="A72" s="148"/>
      <c r="B72" s="148"/>
      <c r="C72" s="148"/>
      <c r="D72" s="148"/>
      <c r="E72" s="179"/>
      <c r="F72" s="184">
        <f>SUM(F64:F71)</f>
        <v>284983.10800000001</v>
      </c>
      <c r="G72" s="148"/>
      <c r="H72" s="152">
        <f>SUM(H64:H71)</f>
        <v>288925.41300000006</v>
      </c>
      <c r="J72" s="152">
        <f>SUM(J64:J71)</f>
        <v>274669.06900000002</v>
      </c>
    </row>
    <row r="73" spans="1:10">
      <c r="A73" s="148"/>
      <c r="B73" s="179"/>
      <c r="C73" s="179"/>
      <c r="D73" s="148"/>
      <c r="E73" s="179"/>
      <c r="F73" s="188"/>
      <c r="G73" s="149"/>
      <c r="H73" s="149"/>
      <c r="J73" s="149"/>
    </row>
    <row r="74" spans="1:10" ht="15.75">
      <c r="A74" s="178" t="s">
        <v>186</v>
      </c>
      <c r="B74" s="179"/>
      <c r="C74" s="179"/>
      <c r="D74" s="148"/>
      <c r="E74" s="179"/>
      <c r="F74" s="184">
        <f>F72+F61</f>
        <v>461531.46299999999</v>
      </c>
      <c r="G74" s="149"/>
      <c r="H74" s="184">
        <f>H72+H61</f>
        <v>464972.04500000004</v>
      </c>
      <c r="J74" s="184">
        <f>J72+J61</f>
        <v>448475.766</v>
      </c>
    </row>
    <row r="75" spans="1:10">
      <c r="A75" s="148"/>
      <c r="B75" s="179"/>
      <c r="C75" s="179"/>
      <c r="D75" s="148"/>
      <c r="E75" s="179"/>
      <c r="F75" s="188"/>
      <c r="G75" s="149"/>
      <c r="H75" s="149"/>
      <c r="J75" s="149"/>
    </row>
    <row r="76" spans="1:10">
      <c r="A76" s="148"/>
      <c r="B76" s="148"/>
      <c r="C76" s="148"/>
      <c r="D76" s="148"/>
      <c r="E76" s="179"/>
      <c r="F76" s="186"/>
      <c r="G76" s="149"/>
      <c r="H76" s="186"/>
      <c r="J76" s="186"/>
    </row>
    <row r="77" spans="1:10" ht="16.5" thickBot="1">
      <c r="A77" s="178" t="s">
        <v>187</v>
      </c>
      <c r="B77" s="166"/>
      <c r="C77" s="166"/>
      <c r="D77" s="166"/>
      <c r="E77" s="189"/>
      <c r="F77" s="187">
        <f>F74+F47</f>
        <v>1505525.169</v>
      </c>
      <c r="G77" s="148"/>
      <c r="H77" s="187">
        <f>H74+H47</f>
        <v>1474426.2110000001</v>
      </c>
      <c r="I77" s="167"/>
      <c r="J77" s="187">
        <f>J74+J47</f>
        <v>1616026.081</v>
      </c>
    </row>
    <row r="78" spans="1:10" ht="16.5" thickTop="1">
      <c r="A78" s="148"/>
      <c r="B78" s="179"/>
      <c r="C78" s="179"/>
      <c r="D78" s="179"/>
      <c r="E78" s="179"/>
      <c r="F78" s="178"/>
      <c r="G78" s="148"/>
      <c r="H78" s="178" t="s">
        <v>78</v>
      </c>
      <c r="I78" s="165"/>
      <c r="J78" s="178" t="s">
        <v>78</v>
      </c>
    </row>
    <row r="79" spans="1:10">
      <c r="A79" s="148" t="s">
        <v>71</v>
      </c>
      <c r="B79" s="179"/>
      <c r="C79" s="179"/>
      <c r="D79" s="179"/>
      <c r="E79" s="179"/>
      <c r="G79" s="165"/>
    </row>
    <row r="80" spans="1:10">
      <c r="A80" s="148" t="s">
        <v>227</v>
      </c>
      <c r="B80" s="179"/>
      <c r="C80" s="179"/>
      <c r="D80" s="179"/>
      <c r="E80" s="179"/>
      <c r="F80" s="164">
        <f>F44/642</f>
        <v>1626.1584205607476</v>
      </c>
      <c r="G80" s="190"/>
      <c r="H80" s="164">
        <f>H44/642</f>
        <v>1572.3585140186915</v>
      </c>
      <c r="J80" s="164">
        <f>J44/642</f>
        <v>1818.6141978193145</v>
      </c>
    </row>
    <row r="81" spans="1:13" ht="15.75">
      <c r="F81" s="178"/>
      <c r="G81" s="148"/>
      <c r="H81" s="178"/>
    </row>
    <row r="82" spans="1:13">
      <c r="A82" s="191" t="s">
        <v>103</v>
      </c>
      <c r="E82" s="149"/>
      <c r="F82" s="192"/>
      <c r="H82" s="192"/>
      <c r="K82" s="164"/>
      <c r="L82" s="148"/>
    </row>
    <row r="83" spans="1:13">
      <c r="A83" s="130" t="s">
        <v>199</v>
      </c>
      <c r="K83" s="164"/>
      <c r="L83" s="148"/>
    </row>
    <row r="84" spans="1:13">
      <c r="K84" s="164"/>
      <c r="L84" s="148"/>
    </row>
    <row r="85" spans="1:13">
      <c r="K85" s="164"/>
      <c r="L85" s="148"/>
    </row>
    <row r="86" spans="1:13">
      <c r="K86" s="164"/>
      <c r="L86" s="148"/>
      <c r="M86" s="165"/>
    </row>
    <row r="87" spans="1:13">
      <c r="F87" s="148">
        <f>F77-F38</f>
        <v>9.9999993108212948E-4</v>
      </c>
      <c r="G87" s="148"/>
      <c r="H87" s="148">
        <f>H77-H38</f>
        <v>0.3010000002104789</v>
      </c>
      <c r="J87" s="148">
        <f>J77-J38</f>
        <v>0</v>
      </c>
    </row>
    <row r="89" spans="1:13" ht="16.5">
      <c r="B89" s="193"/>
    </row>
    <row r="93" spans="1:13">
      <c r="F93" s="192"/>
      <c r="H93" s="192"/>
    </row>
  </sheetData>
  <customSheetViews>
    <customSheetView guid="{6C31F775-BFF7-44DB-B4E3-3FAF5084B5DB}" scale="90" showPageBreaks="1" printArea="1" view="pageBreakPreview" topLeftCell="A52">
      <selection activeCell="J51" sqref="J51"/>
      <pageMargins left="0.75" right="0.5" top="1" bottom="0.5" header="0.5" footer="0.25"/>
      <pageSetup paperSize="9" scale="77" orientation="portrait" r:id="rId1"/>
      <headerFooter alignWithMargins="0">
        <oddHeader xml:space="preserve">&amp;L&amp;"Courier New,Regular"&amp;12&amp;UMMC Corporation Berhad (30245-H)                                    Page 2 of 18
&amp;R&amp;"Courier New,Regular"&amp;11
</oddHeader>
      </headerFooter>
    </customSheetView>
    <customSheetView guid="{0D394D9C-A6D9-4586-A725-6CEF396CB5E6}" scale="90" showPageBreaks="1" printArea="1" view="pageBreakPreview" topLeftCell="A35">
      <selection activeCell="F48" sqref="F48"/>
      <pageMargins left="0.75" right="0.5" top="1" bottom="0.5" header="0.5" footer="0.25"/>
      <pageSetup paperSize="9" scale="77" orientation="portrait" r:id="rId2"/>
      <headerFooter alignWithMargins="0">
        <oddHeader xml:space="preserve">&amp;L&amp;"Courier New,Regular"&amp;12&amp;UMMC Corporation Berhad (30245-H)                                    Page 2 of 18
&amp;R&amp;"Courier New,Regular"&amp;11
</oddHeader>
      </headerFooter>
    </customSheetView>
    <customSheetView guid="{9813CFEC-BBD2-4279-8386-DD8A4D32775A}" showPageBreaks="1" printArea="1" topLeftCell="A16">
      <selection activeCell="E15" sqref="E15"/>
      <pageMargins left="0.75" right="0.5" top="1" bottom="0.5" header="0.5" footer="0.25"/>
      <pageSetup paperSize="9" scale="84" orientation="portrait" r:id="rId3"/>
      <headerFooter alignWithMargins="0">
        <oddHeader xml:space="preserve">&amp;L&amp;"Courier New,Regular"&amp;12&amp;UMMC Corporation Berhad (30245-H)                                    Page 2 of 20
&amp;R&amp;"Courier New,Regular"&amp;11
</oddHeader>
      </headerFooter>
    </customSheetView>
    <customSheetView guid="{704066B1-30A4-4BB7-8488-5179FBB3A5CB}" scale="60" showPageBreaks="1" printArea="1" view="pageBreakPreview" showRuler="0">
      <selection activeCell="B19" sqref="B19"/>
      <pageMargins left="0.75" right="0.5" top="1" bottom="0.5" header="0.5" footer="0.25"/>
      <pageSetup paperSize="9" scale="84" orientation="portrait" r:id="rId4"/>
      <headerFooter alignWithMargins="0">
        <oddHeader xml:space="preserve">&amp;L&amp;"Courier New,Regular"&amp;12&amp;UMMC Corporation Berhad (30245-H)                                    Page 2 of 21 
&amp;R&amp;"Courier New,Regular"&amp;11
</oddHeader>
      </headerFooter>
    </customSheetView>
    <customSheetView guid="{8AEFB235-689B-43DF-B441-1DA5E9E0DC02}" scale="60" showPageBreaks="1" printArea="1" view="pageBreakPreview" showRuler="0" topLeftCell="A37">
      <selection activeCell="D50" sqref="D50"/>
      <pageMargins left="0.75" right="0.5" top="1" bottom="0.5" header="0.5" footer="0.25"/>
      <pageSetup paperSize="9" scale="80" orientation="portrait" r:id="rId5"/>
      <headerFooter alignWithMargins="0">
        <oddHeader xml:space="preserve">&amp;L&amp;"Courier New,Regular"&amp;12&amp;UMMC Corporation Berhad (30245-H)                                    Page 2 of 21 
&amp;R&amp;"Courier New,Regular"&amp;11
</oddHeader>
      </headerFooter>
    </customSheetView>
    <customSheetView guid="{DD4C5DFC-4F77-46D3-B5AD-E605007FEEC4}" scale="60" showPageBreaks="1" printArea="1" view="pageBreakPreview" showRuler="0" topLeftCell="A9">
      <selection activeCell="F14" sqref="F14"/>
      <pageMargins left="0.75" right="0.5" top="1" bottom="0.5" header="0.5" footer="0.25"/>
      <pageSetup paperSize="9" scale="80" orientation="portrait" r:id="rId6"/>
      <headerFooter alignWithMargins="0">
        <oddHeader xml:space="preserve">&amp;L&amp;"Courier New,Regular"&amp;12&amp;UMMC Corporation Berhad (30245-H)                                    Page 2 of 21 
&amp;R&amp;"Courier New,Regular"&amp;11
</oddHeader>
      </headerFooter>
    </customSheetView>
    <customSheetView guid="{E20F9847-0E72-4B29-A8AC-46822D5A4336}" fitToPage="1" printArea="1" showRuler="0">
      <selection activeCell="D47" sqref="D47"/>
      <pageMargins left="0.75" right="0.5" top="1" bottom="0.5" header="0.5" footer="0.25"/>
      <pageSetup paperSize="9" scale="84" orientation="portrait" r:id="rId7"/>
      <headerFooter alignWithMargins="0">
        <oddHeader xml:space="preserve">&amp;L&amp;"Courier New,Regular"&amp;12  &amp;UMMC Corporation Berhad (30245-H)                                   Page 2 of 20
&amp;R&amp;"Courier New,Regular"&amp;11
</oddHeader>
      </headerFooter>
    </customSheetView>
    <customSheetView guid="{BECF965C-0ADD-40FF-B712-587006AC8717}">
      <selection activeCell="D25" sqref="D25"/>
      <pageMargins left="0.75" right="0.5" top="1" bottom="0.5" header="0.5" footer="0.25"/>
      <pageSetup paperSize="9" scale="84" orientation="portrait" r:id="rId8"/>
      <headerFooter alignWithMargins="0">
        <oddHeader xml:space="preserve">&amp;L&amp;"Courier New,Regular"&amp;12&amp;UMMC Corporation Berhad (30245-H)                                    Page 2 of 20
&amp;R&amp;"Courier New,Regular"&amp;11
</oddHeader>
      </headerFooter>
    </customSheetView>
    <customSheetView guid="{5F0A7E01-BF9B-4327-B2A0-B7E48842F985}" scale="90" showPageBreaks="1" printArea="1" view="pageBreakPreview" topLeftCell="A4">
      <selection activeCell="K19" sqref="K19"/>
      <pageMargins left="0.75" right="0.5" top="1" bottom="0.5" header="0.5" footer="0.25"/>
      <pageSetup paperSize="9" scale="77" orientation="portrait" r:id="rId9"/>
      <headerFooter alignWithMargins="0">
        <oddHeader xml:space="preserve">&amp;L&amp;"Courier New,Regular"&amp;12&amp;UMMC Corporation Berhad (30245-H)                                    Page 2 of 18
&amp;R&amp;"Courier New,Regular"&amp;11
</oddHeader>
      </headerFooter>
    </customSheetView>
    <customSheetView guid="{3C97500B-C740-416A-A2A5-ABAB29E29F27}" fitToPage="1" hiddenRows="1">
      <pageMargins left="0.75" right="0.5" top="1" bottom="0.5" header="0.5" footer="0.25"/>
      <pageSetup paperSize="9" scale="79" orientation="portrait" r:id="rId10"/>
      <headerFooter alignWithMargins="0">
        <oddHeader xml:space="preserve">&amp;L&amp;"Courier New,Regular"&amp;12&amp;UGas Malaysia Berhad (240409-T)                                           Page 2 of 27
&amp;R&amp;"Courier New,Regular"&amp;11
</oddHeader>
      </headerFooter>
    </customSheetView>
  </customSheetViews>
  <phoneticPr fontId="0" type="noConversion"/>
  <pageMargins left="0.75" right="0.5" top="1" bottom="0.5" header="0.5" footer="0.25"/>
  <pageSetup paperSize="9" scale="79" orientation="portrait" r:id="rId11"/>
  <headerFooter alignWithMargins="0">
    <oddHeader xml:space="preserve">&amp;L&amp;"Courier New,Regular"&amp;12&amp;UGas Malaysia Berhad (240409-T)                                           Page 2 of 19
&amp;R&amp;"Courier New,Regular"&amp;11
</oddHeader>
  </headerFooter>
  <ignoredErrors>
    <ignoredError sqref="G47:G49 G45 G51:G54 G50 G59 G55 G56 G57 G58 G60 F76 F48:F49 F7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83"/>
  <sheetViews>
    <sheetView zoomScaleNormal="100" zoomScaleSheetLayoutView="70" workbookViewId="0">
      <selection activeCell="C59" sqref="C59"/>
    </sheetView>
  </sheetViews>
  <sheetFormatPr defaultRowHeight="15" outlineLevelRow="1"/>
  <cols>
    <col min="1" max="1" width="61" style="194" customWidth="1"/>
    <col min="2" max="2" width="24" style="194" customWidth="1"/>
    <col min="3" max="3" width="27.28515625" style="194" customWidth="1"/>
    <col min="4" max="4" width="22.5703125" style="194" customWidth="1"/>
    <col min="5" max="5" width="15.7109375" style="194" customWidth="1"/>
    <col min="6" max="6" width="2" style="195" customWidth="1"/>
    <col min="7" max="7" width="15.7109375" style="194" hidden="1" customWidth="1"/>
    <col min="8" max="8" width="11.42578125" style="194" bestFit="1" customWidth="1"/>
    <col min="9" max="9" width="14.42578125" style="194" bestFit="1" customWidth="1"/>
    <col min="10" max="11" width="11.85546875" style="194" bestFit="1" customWidth="1"/>
    <col min="12" max="13" width="11.42578125" style="194" bestFit="1" customWidth="1"/>
    <col min="14" max="16384" width="9.140625" style="194"/>
  </cols>
  <sheetData>
    <row r="1" spans="1:13" ht="23.25" customHeight="1"/>
    <row r="2" spans="1:13" ht="16.5">
      <c r="A2" s="252" t="s">
        <v>239</v>
      </c>
    </row>
    <row r="3" spans="1:13" ht="15.75">
      <c r="A3" s="197"/>
      <c r="D3" s="198"/>
      <c r="F3" s="199"/>
    </row>
    <row r="4" spans="1:13" ht="15.75">
      <c r="A4" s="197"/>
      <c r="D4" s="198"/>
      <c r="F4" s="199"/>
    </row>
    <row r="5" spans="1:13">
      <c r="A5" s="197"/>
    </row>
    <row r="6" spans="1:13" ht="15.75">
      <c r="B6" s="200"/>
      <c r="C6" s="200"/>
      <c r="D6" s="202" t="s">
        <v>240</v>
      </c>
      <c r="E6" s="200"/>
      <c r="F6" s="201"/>
      <c r="G6" s="200"/>
      <c r="H6" s="194" t="s">
        <v>56</v>
      </c>
    </row>
    <row r="7" spans="1:13" ht="15.75">
      <c r="A7" s="197"/>
      <c r="B7" s="202" t="s">
        <v>230</v>
      </c>
      <c r="C7" s="202" t="s">
        <v>26</v>
      </c>
      <c r="D7" s="202" t="s">
        <v>29</v>
      </c>
      <c r="E7" s="203"/>
      <c r="F7" s="203"/>
      <c r="G7" s="203"/>
    </row>
    <row r="8" spans="1:13" ht="15.75">
      <c r="A8" s="197"/>
      <c r="B8" s="202" t="s">
        <v>26</v>
      </c>
      <c r="C8" s="202" t="s">
        <v>25</v>
      </c>
      <c r="D8" s="202" t="s">
        <v>30</v>
      </c>
      <c r="E8" s="203" t="s">
        <v>31</v>
      </c>
      <c r="F8" s="203"/>
      <c r="G8" s="203"/>
    </row>
    <row r="9" spans="1:13" ht="15.75">
      <c r="A9" s="197"/>
      <c r="B9" s="204" t="s">
        <v>231</v>
      </c>
      <c r="C9" s="202" t="s">
        <v>3</v>
      </c>
      <c r="D9" s="202" t="s">
        <v>3</v>
      </c>
      <c r="E9" s="203" t="s">
        <v>3</v>
      </c>
      <c r="F9" s="203"/>
      <c r="G9" s="203" t="s">
        <v>3</v>
      </c>
    </row>
    <row r="10" spans="1:13">
      <c r="A10" s="197"/>
      <c r="B10" s="205"/>
      <c r="C10" s="205"/>
      <c r="D10" s="205"/>
      <c r="E10" s="206"/>
      <c r="F10" s="206"/>
      <c r="G10" s="206"/>
    </row>
    <row r="11" spans="1:13">
      <c r="A11" s="197"/>
      <c r="B11" s="253"/>
      <c r="C11" s="254"/>
      <c r="D11" s="255"/>
      <c r="E11" s="255"/>
      <c r="F11" s="206"/>
      <c r="G11" s="206"/>
      <c r="I11" s="207"/>
    </row>
    <row r="12" spans="1:13" ht="15.75">
      <c r="A12" s="196" t="s">
        <v>200</v>
      </c>
      <c r="B12" s="325">
        <v>642</v>
      </c>
      <c r="C12" s="268">
        <v>642000</v>
      </c>
      <c r="D12" s="283">
        <f>367454.167</f>
        <v>367454.16700000002</v>
      </c>
      <c r="E12" s="280">
        <f>SUM(C12:D12)</f>
        <v>1009454.167</v>
      </c>
      <c r="F12" s="206">
        <v>0</v>
      </c>
      <c r="G12" s="206">
        <f>E12</f>
        <v>1009454.167</v>
      </c>
    </row>
    <row r="13" spans="1:13">
      <c r="A13" s="197"/>
      <c r="B13" s="256"/>
      <c r="C13" s="256"/>
      <c r="D13" s="270"/>
      <c r="E13" s="286"/>
      <c r="F13" s="206"/>
      <c r="G13" s="208"/>
    </row>
    <row r="14" spans="1:13" ht="16.5">
      <c r="A14" s="197" t="s">
        <v>222</v>
      </c>
      <c r="B14" s="258" t="s">
        <v>241</v>
      </c>
      <c r="C14" s="257" t="s">
        <v>241</v>
      </c>
      <c r="D14" s="282">
        <v>34539.538</v>
      </c>
      <c r="E14" s="294">
        <f>SUM(B14:D14)</f>
        <v>34539.538</v>
      </c>
      <c r="F14" s="206"/>
      <c r="G14" s="209">
        <f>E14</f>
        <v>34539.538</v>
      </c>
      <c r="I14" s="210"/>
      <c r="J14" s="211"/>
      <c r="K14" s="210"/>
      <c r="L14" s="195"/>
      <c r="M14" s="195"/>
    </row>
    <row r="15" spans="1:13">
      <c r="A15" s="197"/>
      <c r="B15" s="258"/>
      <c r="C15" s="257"/>
      <c r="D15" s="271"/>
      <c r="E15" s="287"/>
      <c r="F15" s="206"/>
      <c r="G15" s="209"/>
    </row>
    <row r="16" spans="1:13" ht="13.5" customHeight="1" outlineLevel="1">
      <c r="A16" s="197"/>
      <c r="B16" s="259"/>
      <c r="C16" s="264"/>
      <c r="D16" s="272"/>
      <c r="E16" s="288"/>
      <c r="F16" s="206"/>
      <c r="G16" s="212"/>
      <c r="H16" s="206"/>
    </row>
    <row r="17" spans="1:13" ht="13.5" hidden="1" customHeight="1" outlineLevel="1">
      <c r="A17" s="197" t="s">
        <v>137</v>
      </c>
      <c r="B17" s="260">
        <v>0</v>
      </c>
      <c r="C17" s="265"/>
      <c r="D17" s="273">
        <v>0</v>
      </c>
      <c r="E17" s="289">
        <f>SUM(B17:D17)</f>
        <v>0</v>
      </c>
      <c r="F17" s="206"/>
      <c r="G17" s="214" t="e">
        <f>E17+#REF!</f>
        <v>#REF!</v>
      </c>
      <c r="H17" s="206"/>
    </row>
    <row r="18" spans="1:13" ht="13.5" hidden="1" customHeight="1" outlineLevel="1">
      <c r="A18" s="197"/>
      <c r="B18" s="260"/>
      <c r="C18" s="265"/>
      <c r="D18" s="273"/>
      <c r="E18" s="289"/>
      <c r="F18" s="206"/>
      <c r="G18" s="214"/>
      <c r="H18" s="206"/>
    </row>
    <row r="19" spans="1:13" ht="13.5" hidden="1" customHeight="1" outlineLevel="1">
      <c r="A19" s="197"/>
      <c r="B19" s="260">
        <v>0</v>
      </c>
      <c r="C19" s="265"/>
      <c r="D19" s="273">
        <v>0</v>
      </c>
      <c r="E19" s="289">
        <f>SUM(B19:D19)</f>
        <v>0</v>
      </c>
      <c r="F19" s="206"/>
      <c r="G19" s="214" t="e">
        <f>E19+#REF!</f>
        <v>#REF!</v>
      </c>
      <c r="H19" s="206"/>
    </row>
    <row r="20" spans="1:13" ht="13.5" hidden="1" customHeight="1" outlineLevel="1">
      <c r="A20" s="197"/>
      <c r="B20" s="260"/>
      <c r="C20" s="265"/>
      <c r="D20" s="273"/>
      <c r="E20" s="289"/>
      <c r="F20" s="206"/>
      <c r="G20" s="214"/>
      <c r="H20" s="206"/>
    </row>
    <row r="21" spans="1:13" ht="13.5" hidden="1" customHeight="1" outlineLevel="1">
      <c r="A21" s="197" t="s">
        <v>82</v>
      </c>
      <c r="B21" s="260"/>
      <c r="C21" s="265"/>
      <c r="D21" s="273"/>
      <c r="E21" s="289"/>
      <c r="F21" s="206"/>
      <c r="G21" s="214"/>
      <c r="H21" s="206"/>
    </row>
    <row r="22" spans="1:13" ht="13.5" hidden="1" customHeight="1" outlineLevel="1">
      <c r="A22" s="197" t="s">
        <v>83</v>
      </c>
      <c r="B22" s="260">
        <v>0</v>
      </c>
      <c r="C22" s="265"/>
      <c r="D22" s="273">
        <v>0</v>
      </c>
      <c r="E22" s="289">
        <f>SUM(B22:D22)</f>
        <v>0</v>
      </c>
      <c r="F22" s="206"/>
      <c r="G22" s="214" t="e">
        <f>E22+#REF!</f>
        <v>#REF!</v>
      </c>
      <c r="H22" s="206"/>
    </row>
    <row r="23" spans="1:13" ht="13.5" hidden="1" customHeight="1" outlineLevel="1">
      <c r="A23" s="197"/>
      <c r="B23" s="260"/>
      <c r="C23" s="265"/>
      <c r="D23" s="273"/>
      <c r="E23" s="289"/>
      <c r="F23" s="206"/>
      <c r="G23" s="214"/>
      <c r="H23" s="206"/>
    </row>
    <row r="24" spans="1:13" ht="13.5" hidden="1" customHeight="1" outlineLevel="1">
      <c r="A24" s="197" t="s">
        <v>138</v>
      </c>
      <c r="B24" s="260">
        <v>0</v>
      </c>
      <c r="C24" s="265"/>
      <c r="D24" s="273">
        <v>0</v>
      </c>
      <c r="E24" s="289">
        <f>SUM(B24:D24)</f>
        <v>0</v>
      </c>
      <c r="F24" s="206"/>
      <c r="G24" s="214" t="e">
        <f>E24+#REF!</f>
        <v>#REF!</v>
      </c>
      <c r="H24" s="206"/>
    </row>
    <row r="25" spans="1:13" ht="13.5" hidden="1" customHeight="1" outlineLevel="1">
      <c r="A25" s="197"/>
      <c r="B25" s="260"/>
      <c r="C25" s="265"/>
      <c r="D25" s="273"/>
      <c r="E25" s="289"/>
      <c r="F25" s="206"/>
      <c r="G25" s="214"/>
      <c r="H25" s="206"/>
    </row>
    <row r="26" spans="1:13" ht="13.5" hidden="1" customHeight="1" outlineLevel="1">
      <c r="A26" s="197" t="s">
        <v>32</v>
      </c>
      <c r="B26" s="260"/>
      <c r="C26" s="265"/>
      <c r="D26" s="273"/>
      <c r="E26" s="289"/>
      <c r="F26" s="206"/>
      <c r="G26" s="214"/>
      <c r="H26" s="206"/>
    </row>
    <row r="27" spans="1:13" ht="13.5" hidden="1" customHeight="1" outlineLevel="1">
      <c r="A27" s="197" t="s">
        <v>38</v>
      </c>
      <c r="B27" s="261">
        <v>0</v>
      </c>
      <c r="C27" s="266"/>
      <c r="D27" s="274">
        <v>0</v>
      </c>
      <c r="E27" s="290">
        <f>SUM(B27:D27)</f>
        <v>0</v>
      </c>
      <c r="F27" s="206"/>
      <c r="G27" s="215" t="e">
        <f>E27+#REF!</f>
        <v>#REF!</v>
      </c>
      <c r="H27" s="206"/>
    </row>
    <row r="28" spans="1:13" ht="13.5" customHeight="1" outlineLevel="1">
      <c r="A28" s="197"/>
      <c r="B28" s="258"/>
      <c r="C28" s="257"/>
      <c r="D28" s="271"/>
      <c r="E28" s="287"/>
      <c r="F28" s="206"/>
      <c r="G28" s="209"/>
    </row>
    <row r="29" spans="1:13" ht="16.5">
      <c r="A29" s="194" t="s">
        <v>223</v>
      </c>
      <c r="B29" s="262" t="s">
        <v>241</v>
      </c>
      <c r="C29" s="267" t="s">
        <v>241</v>
      </c>
      <c r="D29" s="275" t="s">
        <v>241</v>
      </c>
      <c r="E29" s="276" t="s">
        <v>241</v>
      </c>
      <c r="F29" s="219">
        <f t="shared" ref="F29" si="0">SUM(F16:F27)</f>
        <v>0</v>
      </c>
      <c r="G29" s="216">
        <v>0</v>
      </c>
      <c r="I29" s="210"/>
      <c r="J29" s="211"/>
      <c r="K29" s="210"/>
      <c r="L29" s="195"/>
      <c r="M29" s="195"/>
    </row>
    <row r="30" spans="1:13" ht="16.5">
      <c r="A30" s="197"/>
      <c r="B30" s="263"/>
      <c r="C30" s="257"/>
      <c r="D30" s="268"/>
      <c r="E30" s="291"/>
      <c r="F30" s="206"/>
      <c r="G30" s="206"/>
      <c r="I30" s="210"/>
      <c r="J30" s="211"/>
      <c r="K30" s="210"/>
      <c r="L30" s="217"/>
      <c r="M30" s="195"/>
    </row>
    <row r="31" spans="1:13" ht="16.5">
      <c r="A31" s="218" t="s">
        <v>116</v>
      </c>
      <c r="B31" s="263" t="s">
        <v>241</v>
      </c>
      <c r="C31" s="257" t="s">
        <v>241</v>
      </c>
      <c r="D31" s="282">
        <v>34539.538</v>
      </c>
      <c r="E31" s="281">
        <v>34539.538</v>
      </c>
      <c r="F31" s="206">
        <f t="shared" ref="F31:G31" si="1">F14+F29</f>
        <v>0</v>
      </c>
      <c r="G31" s="206">
        <f t="shared" si="1"/>
        <v>34539.538</v>
      </c>
      <c r="I31" s="210"/>
      <c r="J31" s="211"/>
      <c r="K31" s="210"/>
      <c r="L31" s="217"/>
      <c r="M31" s="195"/>
    </row>
    <row r="32" spans="1:13" ht="16.5" hidden="1">
      <c r="A32" s="197"/>
      <c r="B32" s="257"/>
      <c r="C32" s="257"/>
      <c r="D32" s="268"/>
      <c r="E32" s="291"/>
      <c r="F32" s="206"/>
      <c r="G32" s="206"/>
      <c r="I32" s="210"/>
      <c r="J32" s="211"/>
      <c r="K32" s="210"/>
      <c r="L32" s="217"/>
      <c r="M32" s="195"/>
    </row>
    <row r="33" spans="1:13" ht="16.5" hidden="1">
      <c r="A33" s="197" t="s">
        <v>127</v>
      </c>
      <c r="B33" s="257">
        <v>0</v>
      </c>
      <c r="C33" s="257"/>
      <c r="D33" s="271"/>
      <c r="E33" s="292">
        <v>0</v>
      </c>
      <c r="F33" s="206"/>
      <c r="G33" s="206" t="e">
        <f>E33+#REF!</f>
        <v>#REF!</v>
      </c>
      <c r="I33" s="210"/>
      <c r="J33" s="211"/>
      <c r="K33" s="210"/>
      <c r="L33" s="217"/>
      <c r="M33" s="195"/>
    </row>
    <row r="34" spans="1:13" ht="16.5" hidden="1">
      <c r="A34" s="197"/>
      <c r="B34" s="257"/>
      <c r="C34" s="257"/>
      <c r="D34" s="271"/>
      <c r="E34" s="280"/>
      <c r="F34" s="206"/>
      <c r="G34" s="206"/>
      <c r="H34" s="194" t="s">
        <v>56</v>
      </c>
      <c r="I34" s="210"/>
      <c r="J34" s="211"/>
      <c r="K34" s="210"/>
      <c r="L34" s="217"/>
      <c r="M34" s="195"/>
    </row>
    <row r="35" spans="1:13" ht="16.5" hidden="1">
      <c r="A35" s="197" t="s">
        <v>117</v>
      </c>
      <c r="B35" s="257"/>
      <c r="C35" s="257"/>
      <c r="D35" s="271"/>
      <c r="E35" s="280"/>
      <c r="F35" s="206"/>
      <c r="G35" s="206"/>
      <c r="I35" s="210"/>
      <c r="J35" s="211"/>
      <c r="K35" s="210"/>
      <c r="L35" s="217"/>
      <c r="M35" s="195"/>
    </row>
    <row r="36" spans="1:13" ht="16.5" hidden="1">
      <c r="A36" s="197" t="s">
        <v>118</v>
      </c>
      <c r="B36" s="257"/>
      <c r="C36" s="257"/>
      <c r="D36" s="271"/>
      <c r="E36" s="280"/>
      <c r="F36" s="206"/>
      <c r="G36" s="206"/>
      <c r="I36" s="210"/>
      <c r="J36" s="211"/>
      <c r="K36" s="210"/>
      <c r="L36" s="217"/>
      <c r="M36" s="195"/>
    </row>
    <row r="37" spans="1:13" ht="16.5" hidden="1">
      <c r="A37" s="197" t="s">
        <v>36</v>
      </c>
      <c r="B37" s="257">
        <v>0</v>
      </c>
      <c r="C37" s="257"/>
      <c r="D37" s="271">
        <v>0</v>
      </c>
      <c r="E37" s="292">
        <v>0</v>
      </c>
      <c r="F37" s="206"/>
      <c r="G37" s="206" t="e">
        <f>E37+#REF!</f>
        <v>#REF!</v>
      </c>
      <c r="I37" s="210"/>
      <c r="J37" s="211"/>
      <c r="K37" s="210"/>
      <c r="L37" s="217"/>
      <c r="M37" s="195"/>
    </row>
    <row r="38" spans="1:13" ht="16.5" hidden="1">
      <c r="A38" s="197"/>
      <c r="B38" s="257"/>
      <c r="C38" s="257"/>
      <c r="D38" s="271"/>
      <c r="E38" s="280"/>
      <c r="F38" s="206"/>
      <c r="G38" s="206"/>
      <c r="I38" s="210"/>
      <c r="J38" s="211"/>
      <c r="L38" s="217"/>
      <c r="M38" s="195"/>
    </row>
    <row r="39" spans="1:13" ht="16.5" hidden="1">
      <c r="A39" s="197" t="s">
        <v>119</v>
      </c>
      <c r="B39" s="257"/>
      <c r="C39" s="257"/>
      <c r="D39" s="271"/>
      <c r="E39" s="280"/>
      <c r="F39" s="206"/>
      <c r="G39" s="206"/>
      <c r="I39" s="210"/>
      <c r="J39" s="211"/>
      <c r="K39" s="220"/>
      <c r="L39" s="217"/>
      <c r="M39" s="195"/>
    </row>
    <row r="40" spans="1:13" ht="16.5" hidden="1">
      <c r="A40" s="197" t="s">
        <v>118</v>
      </c>
      <c r="B40" s="257"/>
      <c r="C40" s="257"/>
      <c r="D40" s="271"/>
      <c r="E40" s="280"/>
      <c r="F40" s="206"/>
      <c r="G40" s="206"/>
      <c r="I40" s="210"/>
      <c r="J40" s="211"/>
      <c r="K40" s="220"/>
      <c r="L40" s="217"/>
      <c r="M40" s="195"/>
    </row>
    <row r="41" spans="1:13" ht="16.5" hidden="1">
      <c r="A41" s="197" t="s">
        <v>87</v>
      </c>
      <c r="B41" s="257">
        <v>0</v>
      </c>
      <c r="C41" s="257"/>
      <c r="D41" s="271"/>
      <c r="E41" s="280">
        <v>0</v>
      </c>
      <c r="F41" s="206"/>
      <c r="G41" s="206">
        <f>SUM(E41:E41)</f>
        <v>0</v>
      </c>
      <c r="I41" s="210"/>
      <c r="J41" s="211"/>
      <c r="K41" s="220"/>
      <c r="L41" s="217"/>
      <c r="M41" s="195"/>
    </row>
    <row r="42" spans="1:13" ht="16.5" hidden="1">
      <c r="A42" s="197"/>
      <c r="B42" s="257"/>
      <c r="C42" s="257"/>
      <c r="D42" s="271"/>
      <c r="E42" s="280"/>
      <c r="F42" s="206"/>
      <c r="G42" s="206"/>
      <c r="I42" s="210"/>
      <c r="J42" s="211"/>
      <c r="L42" s="217"/>
      <c r="M42" s="195"/>
    </row>
    <row r="43" spans="1:13" ht="16.5" hidden="1">
      <c r="A43" s="197" t="s">
        <v>152</v>
      </c>
      <c r="B43" s="257">
        <v>0</v>
      </c>
      <c r="C43" s="257"/>
      <c r="D43" s="271">
        <v>0</v>
      </c>
      <c r="E43" s="280">
        <v>0</v>
      </c>
      <c r="F43" s="206"/>
      <c r="G43" s="206">
        <f>SUM(E43:E43)</f>
        <v>0</v>
      </c>
      <c r="I43" s="210"/>
      <c r="J43" s="211"/>
      <c r="L43" s="217"/>
      <c r="M43" s="195"/>
    </row>
    <row r="44" spans="1:13" ht="16.5" hidden="1">
      <c r="A44" s="197"/>
      <c r="B44" s="257"/>
      <c r="C44" s="257"/>
      <c r="D44" s="271"/>
      <c r="E44" s="280"/>
      <c r="F44" s="206"/>
      <c r="G44" s="206"/>
      <c r="I44" s="210"/>
      <c r="J44" s="211"/>
      <c r="L44" s="217"/>
      <c r="M44" s="195"/>
    </row>
    <row r="45" spans="1:13" ht="16.5" hidden="1">
      <c r="A45" s="197" t="s">
        <v>75</v>
      </c>
      <c r="B45" s="257">
        <v>0</v>
      </c>
      <c r="C45" s="257"/>
      <c r="D45" s="271"/>
      <c r="E45" s="280">
        <v>0</v>
      </c>
      <c r="F45" s="206"/>
      <c r="G45" s="206" t="e">
        <f>E45+#REF!</f>
        <v>#REF!</v>
      </c>
      <c r="I45" s="221"/>
      <c r="J45" s="211"/>
      <c r="K45" s="210"/>
      <c r="L45" s="195"/>
      <c r="M45" s="195"/>
    </row>
    <row r="46" spans="1:13" ht="16.5">
      <c r="A46" s="197"/>
      <c r="B46" s="256"/>
      <c r="C46" s="256"/>
      <c r="D46" s="277"/>
      <c r="E46" s="293"/>
      <c r="F46" s="206"/>
      <c r="G46" s="208"/>
      <c r="I46" s="210"/>
      <c r="J46" s="211"/>
      <c r="L46" s="195"/>
      <c r="M46" s="195"/>
    </row>
    <row r="47" spans="1:13">
      <c r="A47" s="222"/>
      <c r="B47" s="257"/>
      <c r="C47" s="257"/>
      <c r="D47" s="271"/>
      <c r="E47" s="280"/>
      <c r="F47" s="206"/>
      <c r="G47" s="206"/>
    </row>
    <row r="48" spans="1:13" ht="16.5" thickBot="1">
      <c r="A48" s="196" t="s">
        <v>201</v>
      </c>
      <c r="B48" s="326">
        <f>+B12+SUM(B33:B45)</f>
        <v>642</v>
      </c>
      <c r="C48" s="269">
        <v>642000</v>
      </c>
      <c r="D48" s="285">
        <v>401993.70500000002</v>
      </c>
      <c r="E48" s="284">
        <v>1043993.7050000001</v>
      </c>
      <c r="F48" s="206">
        <f t="shared" ref="F48:G48" si="2">+F12+F31</f>
        <v>0</v>
      </c>
      <c r="G48" s="223">
        <f t="shared" si="2"/>
        <v>1043993.7050000001</v>
      </c>
      <c r="H48" s="218" t="s">
        <v>78</v>
      </c>
      <c r="I48" s="207"/>
      <c r="J48" s="207"/>
      <c r="K48" s="207"/>
    </row>
    <row r="49" spans="1:10" ht="15.75" thickTop="1">
      <c r="A49" s="197"/>
      <c r="B49" s="205"/>
      <c r="C49" s="205"/>
      <c r="D49" s="278"/>
      <c r="E49" s="279"/>
      <c r="F49" s="206"/>
      <c r="G49" s="205"/>
      <c r="H49" s="207"/>
      <c r="I49" s="207"/>
    </row>
    <row r="50" spans="1:10">
      <c r="A50" s="197"/>
      <c r="B50" s="205"/>
      <c r="C50" s="205"/>
      <c r="D50" s="205"/>
      <c r="E50" s="205"/>
      <c r="F50" s="206"/>
      <c r="G50" s="205"/>
      <c r="I50" s="207"/>
      <c r="J50" s="207"/>
    </row>
    <row r="51" spans="1:10" hidden="1">
      <c r="A51" s="194" t="s">
        <v>79</v>
      </c>
    </row>
    <row r="52" spans="1:10">
      <c r="A52" s="197"/>
    </row>
    <row r="53" spans="1:10">
      <c r="A53" s="225" t="s">
        <v>238</v>
      </c>
    </row>
    <row r="54" spans="1:10">
      <c r="A54" s="225" t="s">
        <v>237</v>
      </c>
    </row>
    <row r="55" spans="1:10">
      <c r="A55" s="197"/>
    </row>
    <row r="56" spans="1:10">
      <c r="A56" s="222"/>
    </row>
    <row r="77" spans="1:1">
      <c r="A77" s="226"/>
    </row>
    <row r="78" spans="1:1">
      <c r="A78" s="226"/>
    </row>
    <row r="83" spans="1:1">
      <c r="A83" s="194" t="s">
        <v>56</v>
      </c>
    </row>
  </sheetData>
  <customSheetViews>
    <customSheetView guid="{6C31F775-BFF7-44DB-B4E3-3FAF5084B5DB}" scale="84" showPageBreaks="1" fitToPage="1" printArea="1" view="pageBreakPreview" topLeftCell="A4">
      <pane xSplit="1" ySplit="8" topLeftCell="L45" activePane="bottomRight" state="frozen"/>
      <selection pane="bottomRight" activeCell="P50" sqref="P50"/>
      <pageMargins left="0.46" right="0.25" top="0.56000000000000005" bottom="0.24" header="0.31" footer="0.17"/>
      <pageSetup paperSize="9" scale="47" orientation="landscape" r:id="rId1"/>
      <headerFooter alignWithMargins="0">
        <oddHeader xml:space="preserve">&amp;L&amp;"Courier New,Regular"&amp;12&amp;UMMC Corporation Berhad (30245-H)                                                                                                                  Page 3 of 18
</oddHeader>
      </headerFooter>
    </customSheetView>
    <customSheetView guid="{0D394D9C-A6D9-4586-A725-6CEF396CB5E6}" scale="84" showPageBreaks="1" fitToPage="1" printArea="1" hiddenRows="1" view="pageBreakPreview" topLeftCell="A4">
      <pane xSplit="1" ySplit="8" topLeftCell="I12" activePane="bottomRight" state="frozen"/>
      <selection pane="bottomRight" activeCell="R50" sqref="R50"/>
      <pageMargins left="0.46" right="0.25" top="0.56000000000000005" bottom="0.24" header="0.31" footer="0.17"/>
      <pageSetup paperSize="9" scale="56" orientation="landscape" r:id="rId2"/>
      <headerFooter alignWithMargins="0">
        <oddHeader xml:space="preserve">&amp;L&amp;"Courier New,Regular"&amp;12&amp;UMMC Corporation Berhad (30245-H)                                                                                                                  Page 3 of 18
</oddHeader>
      </headerFooter>
    </customSheetView>
    <customSheetView guid="{9813CFEC-BBD2-4279-8386-DD8A4D32775A}" scale="70" showPageBreaks="1" fitToPage="1" printArea="1" state="hidden" topLeftCell="A10">
      <selection activeCell="E47" sqref="E47"/>
      <pageMargins left="0.5" right="0.25" top="1" bottom="0.5" header="0.5" footer="0.25"/>
      <pageSetup paperSize="9" scale="58" orientation="portrait" r:id="rId3"/>
      <headerFooter alignWithMargins="0">
        <oddHeader>&amp;L&amp;"Courier New,Regular"&amp;12&amp;UMMC Corporation Berhad (30245-H)                                                                   Page 3 of 20</oddHeader>
      </headerFooter>
    </customSheetView>
    <customSheetView guid="{704066B1-30A4-4BB7-8488-5179FBB3A5CB}" scale="60" showPageBreaks="1" printArea="1" view="pageBreakPreview" showRuler="0" topLeftCell="A61">
      <selection activeCell="B19" sqref="B19"/>
      <pageMargins left="0.5" right="0.25" top="1" bottom="0.5" header="0.5" footer="0.25"/>
      <pageSetup paperSize="9" scale="55" orientation="portrait" r:id="rId4"/>
      <headerFooter alignWithMargins="0">
        <oddHeader xml:space="preserve">&amp;L&amp;"Courier New,Regular"&amp;12&amp;UMMC Corporation Berhad (30245-H)                                                                             Page 3 of 21 </oddHeader>
      </headerFooter>
    </customSheetView>
    <customSheetView guid="{8AEFB235-689B-43DF-B441-1DA5E9E0DC02}" scale="60" showPageBreaks="1" printArea="1" view="pageBreakPreview" showRuler="0" topLeftCell="A61">
      <selection activeCell="B19" sqref="B19"/>
      <pageMargins left="0.5" right="0.25" top="1" bottom="0.5" header="0.5" footer="0.25"/>
      <pageSetup paperSize="9" scale="55" orientation="portrait" r:id="rId5"/>
      <headerFooter alignWithMargins="0">
        <oddHeader xml:space="preserve">&amp;L&amp;"Courier New,Regular"&amp;12&amp;UMMC Corporation Berhad (30245-H)                                                                             Page 3 of 21 </oddHeader>
      </headerFooter>
    </customSheetView>
    <customSheetView guid="{DD4C5DFC-4F77-46D3-B5AD-E605007FEEC4}" scale="60" showPageBreaks="1" printArea="1" view="pageBreakPreview" showRuler="0" topLeftCell="A61">
      <selection activeCell="B19" sqref="B19"/>
      <pageMargins left="0.5" right="0.25" top="1" bottom="0.5" header="0.5" footer="0.25"/>
      <pageSetup paperSize="9" scale="55" orientation="portrait" r:id="rId6"/>
      <headerFooter alignWithMargins="0">
        <oddHeader xml:space="preserve">&amp;L&amp;"Courier New,Regular"&amp;12&amp;UMMC Corporation Berhad (30245-H)                                                                             Page 3 of 21 </oddHeader>
      </headerFooter>
    </customSheetView>
    <customSheetView guid="{E20F9847-0E72-4B29-A8AC-46822D5A4336}" scale="75" showPageBreaks="1" printArea="1" showRuler="0" topLeftCell="A61">
      <selection activeCell="B19" sqref="B19"/>
      <pageMargins left="0.5" right="0.25" top="1" bottom="0.5" header="0.5" footer="0.25"/>
      <pageSetup paperSize="9" scale="55" orientation="portrait" r:id="rId7"/>
      <headerFooter alignWithMargins="0">
        <oddHeader xml:space="preserve">&amp;L&amp;"Courier New,Regular"&amp;12&amp;UMMC Corporation Berhad (30245-H)                                                                             Page 3 of 20 </oddHeader>
      </headerFooter>
    </customSheetView>
    <customSheetView guid="{BECF965C-0ADD-40FF-B712-587006AC8717}" scale="70" fitToPage="1" printArea="1" topLeftCell="A14">
      <selection activeCell="K22" sqref="K22"/>
      <pageMargins left="0.5" right="0.25" top="1" bottom="0.5" header="0.5" footer="0.25"/>
      <pageSetup paperSize="9" scale="60" orientation="portrait" r:id="rId8"/>
      <headerFooter alignWithMargins="0">
        <oddHeader>&amp;L&amp;"Courier New,Regular"&amp;12&amp;UMMC Corporation Berhad (30245-H)                                                                   Page 3 of 20</oddHeader>
      </headerFooter>
    </customSheetView>
    <customSheetView guid="{5F0A7E01-BF9B-4327-B2A0-B7E48842F985}" scale="84" showPageBreaks="1" fitToPage="1" printArea="1" hiddenRows="1" view="pageBreakPreview" topLeftCell="A4">
      <pane xSplit="1" ySplit="8" topLeftCell="F12" activePane="bottomRight" state="frozen"/>
      <selection pane="bottomRight" activeCell="P6" sqref="P6"/>
      <pageMargins left="0.46" right="0.25" top="0.56000000000000005" bottom="0.24" header="0.31" footer="0.17"/>
      <pageSetup paperSize="9" scale="54" orientation="landscape" r:id="rId9"/>
      <headerFooter alignWithMargins="0">
        <oddHeader xml:space="preserve">&amp;L&amp;"Courier New,Regular"&amp;12&amp;UMMC Corporation Berhad (30245-H)                                                                                                                  Page 3 of 18
</oddHeader>
      </headerFooter>
    </customSheetView>
    <customSheetView guid="{3C97500B-C740-416A-A2A5-ABAB29E29F27}" showPageBreaks="1" printArea="1" hiddenRows="1" hiddenColumns="1">
      <selection activeCell="E31" sqref="E31"/>
      <pageMargins left="0.34" right="0.25" top="0.56000000000000005" bottom="0.24" header="0.31" footer="0.17"/>
      <pageSetup paperSize="9" scale="85" orientation="landscape" r:id="rId10"/>
      <headerFooter alignWithMargins="0">
        <oddHeader xml:space="preserve">&amp;L&amp;"Courier New,Regular"&amp;12&amp;UGas Malaysia Berhad (30245-H)                                                                              Page 3 of 27
</oddHeader>
      </headerFooter>
    </customSheetView>
  </customSheetViews>
  <phoneticPr fontId="0" type="noConversion"/>
  <pageMargins left="0.34" right="0.25" top="0.56000000000000005" bottom="0.24" header="0.31" footer="0.17"/>
  <pageSetup paperSize="9" scale="85" orientation="landscape" r:id="rId11"/>
  <headerFooter alignWithMargins="0">
    <oddHeader xml:space="preserve">&amp;L&amp;"Courier New,Regular"&amp;12&amp;UGas Malaysia Berhad (30245-H)                                                                              Page 3 of 19
</oddHeader>
  </headerFooter>
  <legacyDrawing r:id="rId1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92"/>
  <sheetViews>
    <sheetView view="pageBreakPreview" zoomScale="70" zoomScaleNormal="90" zoomScaleSheetLayoutView="70" workbookViewId="0">
      <pane xSplit="1" ySplit="11" topLeftCell="E12" activePane="bottomRight" state="frozen"/>
      <selection pane="topRight" activeCell="B1" sqref="B1"/>
      <selection pane="bottomLeft" activeCell="A12" sqref="A12"/>
      <selection pane="bottomRight" activeCell="N21" sqref="N21"/>
    </sheetView>
  </sheetViews>
  <sheetFormatPr defaultRowHeight="13.5" outlineLevelRow="1"/>
  <cols>
    <col min="1" max="1" width="51" style="5" customWidth="1"/>
    <col min="2" max="2" width="11.42578125" style="5" bestFit="1" customWidth="1"/>
    <col min="3" max="3" width="13.85546875" style="5" bestFit="1" customWidth="1"/>
    <col min="4" max="5" width="16.28515625" style="5" bestFit="1" customWidth="1"/>
    <col min="6" max="6" width="19.85546875" style="5" bestFit="1" customWidth="1"/>
    <col min="7" max="7" width="13.140625" style="5" bestFit="1" customWidth="1"/>
    <col min="8" max="8" width="0.85546875" style="5" customWidth="1"/>
    <col min="9" max="9" width="13.140625" style="5" customWidth="1"/>
    <col min="10" max="11" width="13.85546875" style="5" bestFit="1" customWidth="1"/>
    <col min="12" max="12" width="18.7109375" style="5" bestFit="1" customWidth="1"/>
    <col min="13" max="13" width="2" style="17" customWidth="1"/>
    <col min="14" max="14" width="15" style="5" bestFit="1" customWidth="1"/>
    <col min="15" max="15" width="11.42578125" style="5" bestFit="1" customWidth="1"/>
    <col min="16" max="16" width="14.42578125" style="5" bestFit="1" customWidth="1"/>
    <col min="17" max="18" width="11.85546875" style="5" bestFit="1" customWidth="1"/>
    <col min="19" max="19" width="9.85546875" style="5" bestFit="1" customWidth="1"/>
    <col min="20" max="20" width="12.5703125" style="5" customWidth="1"/>
    <col min="21" max="25" width="9.140625" style="5"/>
    <col min="26" max="27" width="11.42578125" style="5" bestFit="1" customWidth="1"/>
    <col min="28" max="16384" width="9.140625" style="5"/>
  </cols>
  <sheetData>
    <row r="1" spans="1:16" ht="23.25" customHeight="1"/>
    <row r="2" spans="1:16" ht="19.5">
      <c r="A2" s="30" t="str">
        <f>'Changes in equity '!A2</f>
        <v>Unaudited Condensed Consolidated Statement of Changes in Equity for the First Quarter ended 31 March 2012</v>
      </c>
    </row>
    <row r="3" spans="1:16">
      <c r="A3" s="3"/>
      <c r="I3" s="18"/>
      <c r="J3" s="18"/>
      <c r="L3" s="18"/>
      <c r="M3" s="19"/>
    </row>
    <row r="4" spans="1:16">
      <c r="A4" s="3"/>
      <c r="I4" s="18"/>
      <c r="J4" s="18"/>
      <c r="L4" s="18"/>
      <c r="M4" s="19"/>
    </row>
    <row r="5" spans="1:16">
      <c r="A5" s="3"/>
      <c r="B5" s="329" t="s">
        <v>158</v>
      </c>
      <c r="C5" s="329"/>
      <c r="D5" s="329"/>
      <c r="E5" s="329"/>
      <c r="F5" s="329"/>
      <c r="G5" s="329"/>
      <c r="H5" s="54"/>
      <c r="I5" s="54"/>
      <c r="J5" s="54"/>
      <c r="L5" s="20" t="s">
        <v>159</v>
      </c>
      <c r="M5" s="21"/>
      <c r="N5" s="20" t="s">
        <v>31</v>
      </c>
    </row>
    <row r="6" spans="1:16" ht="14.25" thickBot="1">
      <c r="A6" s="3"/>
      <c r="B6" s="330" t="s">
        <v>37</v>
      </c>
      <c r="C6" s="330"/>
      <c r="D6" s="330"/>
      <c r="E6" s="330"/>
      <c r="F6" s="330"/>
      <c r="G6" s="330"/>
      <c r="H6" s="20"/>
      <c r="I6" s="330" t="s">
        <v>34</v>
      </c>
      <c r="J6" s="330"/>
      <c r="L6" s="22" t="s">
        <v>126</v>
      </c>
      <c r="M6" s="21"/>
      <c r="N6" s="22" t="s">
        <v>97</v>
      </c>
    </row>
    <row r="7" spans="1:16">
      <c r="A7" s="3"/>
    </row>
    <row r="8" spans="1:16">
      <c r="B8" s="58"/>
      <c r="C8" s="58"/>
      <c r="D8" s="59" t="s">
        <v>114</v>
      </c>
      <c r="E8" s="58"/>
      <c r="F8" s="59" t="s">
        <v>109</v>
      </c>
      <c r="G8" s="58"/>
      <c r="H8" s="58"/>
      <c r="I8" s="58"/>
      <c r="J8" s="58"/>
      <c r="K8" s="58"/>
      <c r="L8" s="58"/>
      <c r="M8" s="60"/>
      <c r="N8" s="58"/>
      <c r="O8" s="5" t="s">
        <v>56</v>
      </c>
    </row>
    <row r="9" spans="1:16">
      <c r="A9" s="3"/>
      <c r="B9" s="59" t="s">
        <v>26</v>
      </c>
      <c r="C9" s="59" t="s">
        <v>26</v>
      </c>
      <c r="D9" s="59" t="s">
        <v>115</v>
      </c>
      <c r="E9" s="59" t="s">
        <v>28</v>
      </c>
      <c r="F9" s="59" t="s">
        <v>110</v>
      </c>
      <c r="G9" s="59" t="s">
        <v>25</v>
      </c>
      <c r="H9" s="59"/>
      <c r="I9" s="59" t="s">
        <v>39</v>
      </c>
      <c r="J9" s="59" t="s">
        <v>29</v>
      </c>
      <c r="K9" s="61"/>
      <c r="L9" s="59"/>
      <c r="M9" s="61"/>
      <c r="N9" s="61"/>
    </row>
    <row r="10" spans="1:16">
      <c r="A10" s="3"/>
      <c r="B10" s="59" t="s">
        <v>25</v>
      </c>
      <c r="C10" s="59" t="s">
        <v>27</v>
      </c>
      <c r="D10" s="59" t="s">
        <v>40</v>
      </c>
      <c r="E10" s="59" t="s">
        <v>40</v>
      </c>
      <c r="F10" s="59" t="s">
        <v>111</v>
      </c>
      <c r="G10" s="59" t="s">
        <v>33</v>
      </c>
      <c r="H10" s="59"/>
      <c r="I10" s="59" t="s">
        <v>33</v>
      </c>
      <c r="J10" s="59" t="s">
        <v>30</v>
      </c>
      <c r="K10" s="61" t="s">
        <v>31</v>
      </c>
      <c r="L10" s="59"/>
      <c r="M10" s="61"/>
      <c r="N10" s="61"/>
    </row>
    <row r="11" spans="1:16">
      <c r="A11" s="3"/>
      <c r="B11" s="59" t="s">
        <v>3</v>
      </c>
      <c r="C11" s="59" t="s">
        <v>3</v>
      </c>
      <c r="D11" s="59" t="s">
        <v>3</v>
      </c>
      <c r="E11" s="59" t="s">
        <v>3</v>
      </c>
      <c r="F11" s="59" t="s">
        <v>3</v>
      </c>
      <c r="G11" s="59" t="s">
        <v>3</v>
      </c>
      <c r="H11" s="59"/>
      <c r="I11" s="59" t="s">
        <v>3</v>
      </c>
      <c r="J11" s="59" t="s">
        <v>3</v>
      </c>
      <c r="K11" s="61" t="s">
        <v>3</v>
      </c>
      <c r="L11" s="59" t="s">
        <v>3</v>
      </c>
      <c r="M11" s="61"/>
      <c r="N11" s="61" t="s">
        <v>3</v>
      </c>
    </row>
    <row r="12" spans="1:16">
      <c r="A12" s="3"/>
      <c r="B12" s="1"/>
      <c r="C12" s="1"/>
      <c r="D12" s="1"/>
      <c r="E12" s="1"/>
      <c r="F12" s="1"/>
      <c r="G12" s="1"/>
      <c r="H12" s="1"/>
      <c r="I12" s="1"/>
      <c r="J12" s="1"/>
      <c r="K12" s="7"/>
      <c r="L12" s="1"/>
      <c r="M12" s="7"/>
      <c r="N12" s="7"/>
    </row>
    <row r="13" spans="1:16">
      <c r="A13" s="3"/>
      <c r="B13" s="1"/>
      <c r="C13" s="1"/>
      <c r="D13" s="1"/>
      <c r="E13" s="1"/>
      <c r="F13" s="1"/>
      <c r="G13" s="1"/>
      <c r="H13" s="1"/>
      <c r="I13" s="1"/>
      <c r="L13" s="1"/>
      <c r="M13" s="7"/>
      <c r="N13" s="7"/>
      <c r="P13" s="9"/>
    </row>
    <row r="14" spans="1:16">
      <c r="A14" s="57" t="s">
        <v>86</v>
      </c>
      <c r="B14" s="1">
        <v>304506</v>
      </c>
      <c r="C14" s="1">
        <v>2039770</v>
      </c>
      <c r="D14" s="1">
        <v>506</v>
      </c>
      <c r="E14" s="1">
        <v>1219271</v>
      </c>
      <c r="F14" s="1">
        <v>16104</v>
      </c>
      <c r="G14" s="1">
        <f>84753-F14</f>
        <v>68649</v>
      </c>
      <c r="H14" s="1">
        <v>0</v>
      </c>
      <c r="I14" s="1">
        <v>370876</v>
      </c>
      <c r="J14" s="1">
        <v>2282097</v>
      </c>
      <c r="K14" s="7">
        <f>SUM(B14:J14)</f>
        <v>6301779</v>
      </c>
      <c r="L14" s="1">
        <v>3460519</v>
      </c>
      <c r="M14" s="7"/>
      <c r="N14" s="7">
        <f>K14+L14</f>
        <v>9762298</v>
      </c>
    </row>
    <row r="15" spans="1:16">
      <c r="A15" s="57"/>
      <c r="B15" s="1"/>
      <c r="C15" s="1"/>
      <c r="D15" s="1"/>
      <c r="E15" s="1"/>
      <c r="F15" s="1"/>
      <c r="G15" s="1"/>
      <c r="H15" s="1"/>
      <c r="I15" s="1"/>
      <c r="J15" s="1"/>
      <c r="K15" s="7"/>
      <c r="L15" s="1"/>
      <c r="M15" s="7"/>
      <c r="N15" s="7"/>
    </row>
    <row r="16" spans="1:16">
      <c r="A16" s="3" t="s">
        <v>173</v>
      </c>
      <c r="B16" s="1"/>
      <c r="C16" s="1"/>
      <c r="D16" s="1"/>
      <c r="E16" s="1"/>
      <c r="F16" s="1"/>
      <c r="G16" s="1"/>
      <c r="H16" s="1"/>
      <c r="I16" s="1"/>
      <c r="J16" s="1"/>
      <c r="K16" s="7"/>
      <c r="L16" s="1"/>
      <c r="M16" s="7"/>
      <c r="N16" s="7"/>
    </row>
    <row r="17" spans="1:27">
      <c r="A17" s="31" t="s">
        <v>174</v>
      </c>
      <c r="B17" s="7">
        <v>0</v>
      </c>
      <c r="C17" s="7">
        <v>0</v>
      </c>
      <c r="D17" s="7">
        <v>0</v>
      </c>
      <c r="E17" s="7">
        <v>0</v>
      </c>
      <c r="F17" s="7">
        <v>264440</v>
      </c>
      <c r="G17" s="7">
        <v>0</v>
      </c>
      <c r="H17" s="7"/>
      <c r="I17" s="7">
        <v>0</v>
      </c>
      <c r="J17" s="7">
        <v>-37790</v>
      </c>
      <c r="K17" s="7">
        <f>SUM(B17:J17)</f>
        <v>226650</v>
      </c>
      <c r="L17" s="7">
        <v>-37717</v>
      </c>
      <c r="M17" s="7"/>
      <c r="N17" s="7">
        <f>K17+L17</f>
        <v>188933</v>
      </c>
    </row>
    <row r="18" spans="1:27">
      <c r="A18" s="3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</row>
    <row r="19" spans="1:27">
      <c r="A19" s="3" t="s">
        <v>133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/>
      <c r="I19" s="8">
        <v>0</v>
      </c>
      <c r="J19" s="8">
        <v>-3097</v>
      </c>
      <c r="K19" s="8">
        <f>SUM(B19:J19)</f>
        <v>-3097</v>
      </c>
      <c r="L19" s="8">
        <v>0</v>
      </c>
      <c r="M19" s="8"/>
      <c r="N19" s="8">
        <f>K19+L19</f>
        <v>-3097</v>
      </c>
    </row>
    <row r="20" spans="1:27">
      <c r="A20" s="3"/>
      <c r="B20" s="1"/>
      <c r="C20" s="1"/>
      <c r="D20" s="1"/>
      <c r="E20" s="1"/>
      <c r="F20" s="1"/>
      <c r="G20" s="1"/>
      <c r="H20" s="1"/>
      <c r="I20" s="1"/>
      <c r="J20" s="1"/>
      <c r="K20" s="7"/>
      <c r="L20" s="1"/>
      <c r="M20" s="7"/>
      <c r="N20" s="7"/>
    </row>
    <row r="21" spans="1:27">
      <c r="A21" s="57" t="s">
        <v>96</v>
      </c>
      <c r="B21" s="1">
        <f t="shared" ref="B21:G21" si="0">B14+B17+B19</f>
        <v>304506</v>
      </c>
      <c r="C21" s="1">
        <f t="shared" si="0"/>
        <v>2039770</v>
      </c>
      <c r="D21" s="1">
        <f t="shared" si="0"/>
        <v>506</v>
      </c>
      <c r="E21" s="1">
        <f t="shared" si="0"/>
        <v>1219271</v>
      </c>
      <c r="F21" s="1">
        <f t="shared" si="0"/>
        <v>280544</v>
      </c>
      <c r="G21" s="1">
        <f t="shared" si="0"/>
        <v>68649</v>
      </c>
      <c r="H21" s="1"/>
      <c r="I21" s="1">
        <f t="shared" ref="I21:N21" si="1">I14+I17+I19</f>
        <v>370876</v>
      </c>
      <c r="J21" s="1">
        <f t="shared" si="1"/>
        <v>2241210</v>
      </c>
      <c r="K21" s="1">
        <f>K14+K17+K19</f>
        <v>6525332</v>
      </c>
      <c r="L21" s="1">
        <f>L14+L17+L19</f>
        <v>3422802</v>
      </c>
      <c r="M21" s="7"/>
      <c r="N21" s="1">
        <f t="shared" si="1"/>
        <v>9948134</v>
      </c>
    </row>
    <row r="22" spans="1:27">
      <c r="A22" s="3"/>
      <c r="B22" s="1"/>
      <c r="C22" s="1"/>
      <c r="D22" s="1"/>
      <c r="E22" s="1"/>
      <c r="F22" s="1"/>
      <c r="G22" s="1"/>
      <c r="H22" s="1"/>
      <c r="I22" s="1"/>
      <c r="J22" s="1"/>
      <c r="K22" s="7"/>
      <c r="L22" s="1"/>
      <c r="M22" s="7"/>
      <c r="N22" s="7"/>
    </row>
    <row r="23" spans="1:27">
      <c r="A23" s="3" t="s">
        <v>106</v>
      </c>
      <c r="B23" s="33">
        <v>0</v>
      </c>
      <c r="C23" s="34">
        <v>0</v>
      </c>
      <c r="D23" s="34">
        <v>0</v>
      </c>
      <c r="E23" s="34">
        <v>0</v>
      </c>
      <c r="F23" s="34">
        <v>0</v>
      </c>
      <c r="G23" s="34">
        <v>0</v>
      </c>
      <c r="H23" s="34"/>
      <c r="I23" s="34">
        <v>0</v>
      </c>
      <c r="J23" s="34">
        <v>344940</v>
      </c>
      <c r="K23" s="34">
        <f>SUM(B23:J23)</f>
        <v>344940</v>
      </c>
      <c r="L23" s="34">
        <v>457472</v>
      </c>
      <c r="M23" s="34"/>
      <c r="N23" s="35">
        <f>K23+L23</f>
        <v>802412</v>
      </c>
      <c r="P23" s="27"/>
      <c r="Q23" s="28"/>
      <c r="R23" s="27"/>
      <c r="S23" s="24"/>
      <c r="T23" s="25"/>
      <c r="U23" s="24"/>
      <c r="V23" s="26"/>
      <c r="W23" s="26"/>
      <c r="X23" s="26"/>
      <c r="Y23" s="17"/>
      <c r="Z23" s="17"/>
      <c r="AA23" s="17"/>
    </row>
    <row r="24" spans="1:27">
      <c r="A24" s="3"/>
      <c r="B24" s="36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37"/>
    </row>
    <row r="25" spans="1:27" ht="13.5" customHeight="1" outlineLevel="1">
      <c r="A25" s="3"/>
      <c r="B25" s="73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5"/>
      <c r="O25" s="7"/>
    </row>
    <row r="26" spans="1:27" ht="13.5" customHeight="1" outlineLevel="1">
      <c r="A26" s="3" t="s">
        <v>137</v>
      </c>
      <c r="B26" s="76">
        <v>0</v>
      </c>
      <c r="C26" s="77">
        <v>0</v>
      </c>
      <c r="D26" s="77">
        <v>0</v>
      </c>
      <c r="E26" s="77">
        <v>0</v>
      </c>
      <c r="F26" s="77">
        <v>0</v>
      </c>
      <c r="G26" s="77">
        <v>0</v>
      </c>
      <c r="H26" s="77"/>
      <c r="I26" s="77">
        <v>-244</v>
      </c>
      <c r="J26" s="77">
        <v>0</v>
      </c>
      <c r="K26" s="77">
        <f>SUM(B26:J26)</f>
        <v>-244</v>
      </c>
      <c r="L26" s="77">
        <f>-3378-32-995</f>
        <v>-4405</v>
      </c>
      <c r="M26" s="77"/>
      <c r="N26" s="78">
        <f>K26+L26</f>
        <v>-4649</v>
      </c>
      <c r="O26" s="7"/>
    </row>
    <row r="27" spans="1:27" ht="13.5" customHeight="1" outlineLevel="1">
      <c r="A27" s="3"/>
      <c r="B27" s="76"/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8"/>
      <c r="O27" s="7"/>
    </row>
    <row r="28" spans="1:27" ht="13.5" customHeight="1" outlineLevel="1">
      <c r="A28" s="3" t="s">
        <v>152</v>
      </c>
      <c r="B28" s="76">
        <v>0</v>
      </c>
      <c r="C28" s="77">
        <v>0</v>
      </c>
      <c r="D28" s="106">
        <v>0</v>
      </c>
      <c r="E28" s="106">
        <v>0</v>
      </c>
      <c r="F28" s="77">
        <v>-196698</v>
      </c>
      <c r="G28" s="106">
        <v>0</v>
      </c>
      <c r="H28" s="77">
        <v>0</v>
      </c>
      <c r="I28" s="77">
        <v>0</v>
      </c>
      <c r="J28" s="77">
        <v>0</v>
      </c>
      <c r="K28" s="77">
        <f>SUM(B28:J28)</f>
        <v>-196698</v>
      </c>
      <c r="L28" s="77">
        <v>0</v>
      </c>
      <c r="M28" s="77"/>
      <c r="N28" s="78">
        <f>K28+L28</f>
        <v>-196698</v>
      </c>
      <c r="O28" s="7"/>
    </row>
    <row r="29" spans="1:27" ht="13.5" customHeight="1" outlineLevel="1">
      <c r="A29" s="3"/>
      <c r="B29" s="76"/>
      <c r="C29" s="77"/>
      <c r="D29" s="106"/>
      <c r="E29" s="106"/>
      <c r="F29" s="106"/>
      <c r="G29" s="106"/>
      <c r="H29" s="77"/>
      <c r="I29" s="77"/>
      <c r="J29" s="77"/>
      <c r="K29" s="77"/>
      <c r="L29" s="77"/>
      <c r="M29" s="77"/>
      <c r="N29" s="78"/>
      <c r="O29" s="7"/>
    </row>
    <row r="30" spans="1:27" ht="13.5" customHeight="1" outlineLevel="1">
      <c r="A30" s="3" t="s">
        <v>82</v>
      </c>
      <c r="B30" s="76"/>
      <c r="C30" s="77"/>
      <c r="D30" s="106"/>
      <c r="E30" s="106"/>
      <c r="F30" s="106"/>
      <c r="G30" s="106"/>
      <c r="H30" s="77"/>
      <c r="I30" s="77"/>
      <c r="J30" s="77"/>
      <c r="K30" s="77"/>
      <c r="L30" s="77"/>
      <c r="M30" s="77"/>
      <c r="N30" s="78"/>
      <c r="O30" s="7"/>
    </row>
    <row r="31" spans="1:27" ht="13.5" customHeight="1" outlineLevel="1">
      <c r="A31" s="3" t="s">
        <v>83</v>
      </c>
      <c r="B31" s="76">
        <v>0</v>
      </c>
      <c r="C31" s="77">
        <v>0</v>
      </c>
      <c r="D31" s="106">
        <v>0</v>
      </c>
      <c r="E31" s="106">
        <v>0</v>
      </c>
      <c r="F31" s="77">
        <v>17300</v>
      </c>
      <c r="G31" s="77">
        <f>29617-F31+2298</f>
        <v>14615</v>
      </c>
      <c r="H31" s="77"/>
      <c r="I31" s="77">
        <v>0</v>
      </c>
      <c r="J31" s="77">
        <v>0</v>
      </c>
      <c r="K31" s="77">
        <f>SUM(B31:J31)</f>
        <v>31915</v>
      </c>
      <c r="L31" s="77">
        <v>0</v>
      </c>
      <c r="M31" s="77"/>
      <c r="N31" s="78">
        <f>K31+L31</f>
        <v>31915</v>
      </c>
      <c r="O31" s="7"/>
    </row>
    <row r="32" spans="1:27" ht="13.5" customHeight="1" outlineLevel="1">
      <c r="A32" s="3"/>
      <c r="B32" s="76"/>
      <c r="C32" s="77"/>
      <c r="D32" s="106"/>
      <c r="E32" s="106"/>
      <c r="F32" s="106"/>
      <c r="G32" s="106"/>
      <c r="H32" s="77"/>
      <c r="I32" s="77"/>
      <c r="J32" s="77"/>
      <c r="K32" s="77"/>
      <c r="L32" s="77"/>
      <c r="M32" s="77"/>
      <c r="N32" s="78"/>
      <c r="O32" s="7"/>
    </row>
    <row r="33" spans="1:27" ht="13.5" customHeight="1" outlineLevel="1">
      <c r="A33" s="3" t="s">
        <v>138</v>
      </c>
      <c r="B33" s="76">
        <v>0</v>
      </c>
      <c r="C33" s="77">
        <v>0</v>
      </c>
      <c r="D33" s="106">
        <v>0</v>
      </c>
      <c r="E33" s="106">
        <v>0</v>
      </c>
      <c r="F33" s="77">
        <v>6831</v>
      </c>
      <c r="G33" s="106">
        <v>0</v>
      </c>
      <c r="H33" s="77"/>
      <c r="I33" s="77">
        <v>0</v>
      </c>
      <c r="J33" s="77">
        <v>0</v>
      </c>
      <c r="K33" s="77">
        <f>SUM(B33:J33)</f>
        <v>6831</v>
      </c>
      <c r="L33" s="77">
        <v>0</v>
      </c>
      <c r="M33" s="77"/>
      <c r="N33" s="78">
        <f>K33+L33</f>
        <v>6831</v>
      </c>
      <c r="O33" s="7"/>
    </row>
    <row r="34" spans="1:27" ht="13.5" customHeight="1" outlineLevel="1">
      <c r="A34" s="3"/>
      <c r="B34" s="76"/>
      <c r="C34" s="77"/>
      <c r="D34" s="106"/>
      <c r="E34" s="106"/>
      <c r="F34" s="106"/>
      <c r="G34" s="106"/>
      <c r="H34" s="77"/>
      <c r="I34" s="77"/>
      <c r="J34" s="77"/>
      <c r="K34" s="77"/>
      <c r="L34" s="77"/>
      <c r="M34" s="77"/>
      <c r="N34" s="78"/>
      <c r="O34" s="7"/>
    </row>
    <row r="35" spans="1:27" ht="13.5" customHeight="1" outlineLevel="1">
      <c r="A35" s="3" t="s">
        <v>32</v>
      </c>
      <c r="B35" s="76"/>
      <c r="C35" s="77"/>
      <c r="D35" s="106"/>
      <c r="E35" s="106"/>
      <c r="F35" s="106"/>
      <c r="G35" s="106"/>
      <c r="H35" s="77"/>
      <c r="I35" s="77"/>
      <c r="J35" s="77"/>
      <c r="K35" s="77"/>
      <c r="L35" s="77"/>
      <c r="M35" s="77"/>
      <c r="N35" s="78"/>
      <c r="O35" s="7"/>
    </row>
    <row r="36" spans="1:27" ht="13.5" customHeight="1" outlineLevel="1">
      <c r="A36" s="3" t="s">
        <v>38</v>
      </c>
      <c r="B36" s="81">
        <v>0</v>
      </c>
      <c r="C36" s="79">
        <v>0</v>
      </c>
      <c r="D36" s="79">
        <f>-31556-1</f>
        <v>-31557</v>
      </c>
      <c r="E36" s="107">
        <v>0</v>
      </c>
      <c r="F36" s="107">
        <v>0</v>
      </c>
      <c r="G36" s="107">
        <v>0</v>
      </c>
      <c r="H36" s="79"/>
      <c r="I36" s="79">
        <v>0</v>
      </c>
      <c r="J36" s="79">
        <v>0</v>
      </c>
      <c r="K36" s="79">
        <f>SUM(B36:J36)</f>
        <v>-31557</v>
      </c>
      <c r="L36" s="79">
        <v>0</v>
      </c>
      <c r="M36" s="79"/>
      <c r="N36" s="80">
        <f>K36+L36</f>
        <v>-31557</v>
      </c>
      <c r="O36" s="7"/>
    </row>
    <row r="37" spans="1:27" ht="13.5" customHeight="1" outlineLevel="1">
      <c r="A37" s="3"/>
      <c r="B37" s="3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37"/>
    </row>
    <row r="38" spans="1:27">
      <c r="A38" s="5" t="s">
        <v>171</v>
      </c>
      <c r="B38" s="62">
        <f t="shared" ref="B38:M38" si="2">SUM(B25:B36)</f>
        <v>0</v>
      </c>
      <c r="C38" s="63">
        <f t="shared" si="2"/>
        <v>0</v>
      </c>
      <c r="D38" s="63">
        <f t="shared" si="2"/>
        <v>-31557</v>
      </c>
      <c r="E38" s="63">
        <f t="shared" si="2"/>
        <v>0</v>
      </c>
      <c r="F38" s="63">
        <f>SUM(F25:F36)</f>
        <v>-172567</v>
      </c>
      <c r="G38" s="63">
        <f t="shared" si="2"/>
        <v>14615</v>
      </c>
      <c r="H38" s="63">
        <f t="shared" si="2"/>
        <v>0</v>
      </c>
      <c r="I38" s="63">
        <f t="shared" si="2"/>
        <v>-244</v>
      </c>
      <c r="J38" s="63">
        <f>SUM(J25:J36)</f>
        <v>0</v>
      </c>
      <c r="K38" s="63">
        <f>D38+F38+G38+I38</f>
        <v>-189753</v>
      </c>
      <c r="L38" s="63">
        <f>SUM(L26:L36)</f>
        <v>-4405</v>
      </c>
      <c r="M38" s="63">
        <f t="shared" si="2"/>
        <v>0</v>
      </c>
      <c r="N38" s="64">
        <f>K38+L38</f>
        <v>-194158</v>
      </c>
      <c r="P38" s="27"/>
      <c r="Q38" s="28"/>
      <c r="R38" s="27"/>
      <c r="S38" s="24"/>
      <c r="T38" s="25"/>
      <c r="U38" s="24"/>
      <c r="V38" s="26"/>
      <c r="W38" s="26"/>
      <c r="X38" s="26"/>
      <c r="Y38" s="17"/>
      <c r="Z38" s="17"/>
      <c r="AA38" s="17"/>
    </row>
    <row r="39" spans="1:27">
      <c r="A39" s="3"/>
      <c r="B39" s="7"/>
      <c r="C39" s="7"/>
      <c r="D39" s="7"/>
      <c r="E39" s="7"/>
      <c r="F39" s="7"/>
      <c r="G39" s="7"/>
      <c r="H39" s="1"/>
      <c r="I39" s="7"/>
      <c r="J39" s="1"/>
      <c r="K39" s="9"/>
      <c r="L39" s="1"/>
      <c r="M39" s="7"/>
      <c r="N39" s="7"/>
      <c r="P39" s="27"/>
      <c r="Q39" s="28"/>
      <c r="R39" s="27"/>
      <c r="S39" s="24"/>
      <c r="T39" s="25"/>
      <c r="U39" s="24"/>
      <c r="V39" s="26"/>
      <c r="W39" s="26"/>
      <c r="X39" s="26"/>
      <c r="Y39" s="17"/>
      <c r="Z39" s="29"/>
      <c r="AA39" s="17"/>
    </row>
    <row r="40" spans="1:27">
      <c r="A40" s="52" t="s">
        <v>116</v>
      </c>
      <c r="B40" s="7">
        <f t="shared" ref="B40:N40" si="3">B23+B38</f>
        <v>0</v>
      </c>
      <c r="C40" s="7">
        <f t="shared" si="3"/>
        <v>0</v>
      </c>
      <c r="D40" s="7">
        <f>D23+D38</f>
        <v>-31557</v>
      </c>
      <c r="E40" s="7">
        <f t="shared" si="3"/>
        <v>0</v>
      </c>
      <c r="F40" s="7">
        <f>F23+F38</f>
        <v>-172567</v>
      </c>
      <c r="G40" s="7">
        <f t="shared" si="3"/>
        <v>14615</v>
      </c>
      <c r="H40" s="7">
        <f t="shared" si="3"/>
        <v>0</v>
      </c>
      <c r="I40" s="7">
        <f t="shared" si="3"/>
        <v>-244</v>
      </c>
      <c r="J40" s="7">
        <f t="shared" si="3"/>
        <v>344940</v>
      </c>
      <c r="K40" s="7">
        <f>K23+K38</f>
        <v>155187</v>
      </c>
      <c r="L40" s="7">
        <f t="shared" si="3"/>
        <v>453067</v>
      </c>
      <c r="M40" s="7">
        <f t="shared" si="3"/>
        <v>0</v>
      </c>
      <c r="N40" s="7">
        <f t="shared" si="3"/>
        <v>608254</v>
      </c>
      <c r="P40" s="27"/>
      <c r="Q40" s="28"/>
      <c r="R40" s="27"/>
      <c r="S40" s="24"/>
      <c r="T40" s="25"/>
      <c r="U40" s="24"/>
      <c r="V40" s="26"/>
      <c r="W40" s="26"/>
      <c r="X40" s="26"/>
      <c r="Y40" s="17"/>
      <c r="Z40" s="29"/>
      <c r="AA40" s="17"/>
    </row>
    <row r="41" spans="1:27">
      <c r="A41" s="3"/>
      <c r="B41" s="7"/>
      <c r="C41" s="7"/>
      <c r="D41" s="7"/>
      <c r="E41" s="7"/>
      <c r="F41" s="7"/>
      <c r="G41" s="7"/>
      <c r="H41" s="1"/>
      <c r="I41" s="7"/>
      <c r="J41" s="1"/>
      <c r="K41" s="9"/>
      <c r="L41" s="1"/>
      <c r="M41" s="7"/>
      <c r="N41" s="7"/>
      <c r="P41" s="27"/>
      <c r="Q41" s="28"/>
      <c r="R41" s="27"/>
      <c r="S41" s="24"/>
      <c r="T41" s="25"/>
      <c r="U41" s="24"/>
      <c r="V41" s="26"/>
      <c r="W41" s="26"/>
      <c r="X41" s="26"/>
      <c r="Y41" s="17"/>
      <c r="Z41" s="29"/>
      <c r="AA41" s="17"/>
    </row>
    <row r="42" spans="1:27">
      <c r="A42" s="3" t="s">
        <v>127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/>
      <c r="I42" s="7">
        <f>2300</f>
        <v>2300</v>
      </c>
      <c r="J42" s="7">
        <v>-2300</v>
      </c>
      <c r="K42" s="23">
        <f>SUM(B42:J42)</f>
        <v>0</v>
      </c>
      <c r="L42" s="7">
        <v>0</v>
      </c>
      <c r="M42" s="7"/>
      <c r="N42" s="7">
        <f>K42+L42</f>
        <v>0</v>
      </c>
      <c r="P42" s="27"/>
      <c r="Q42" s="28"/>
      <c r="R42" s="27"/>
      <c r="S42" s="24"/>
      <c r="T42" s="25"/>
      <c r="U42" s="24"/>
      <c r="V42" s="26"/>
      <c r="W42" s="26"/>
      <c r="X42" s="26"/>
      <c r="Y42" s="17"/>
      <c r="Z42" s="29"/>
      <c r="AA42" s="17"/>
    </row>
    <row r="43" spans="1:27">
      <c r="A43" s="3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5" t="s">
        <v>56</v>
      </c>
      <c r="P43" s="27"/>
      <c r="Q43" s="28"/>
      <c r="R43" s="27"/>
      <c r="S43" s="24"/>
      <c r="T43" s="25"/>
      <c r="U43" s="24"/>
      <c r="V43" s="26"/>
      <c r="W43" s="26"/>
      <c r="X43" s="26"/>
      <c r="Y43" s="17"/>
      <c r="Z43" s="29"/>
      <c r="AA43" s="17"/>
    </row>
    <row r="44" spans="1:27">
      <c r="A44" s="3" t="s">
        <v>117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P44" s="27"/>
      <c r="Q44" s="28"/>
      <c r="R44" s="27"/>
      <c r="S44" s="24"/>
      <c r="T44" s="25"/>
      <c r="U44" s="24"/>
      <c r="V44" s="26"/>
      <c r="W44" s="26"/>
      <c r="X44" s="26"/>
      <c r="Y44" s="17"/>
      <c r="Z44" s="29"/>
      <c r="AA44" s="17"/>
    </row>
    <row r="45" spans="1:27">
      <c r="A45" s="3" t="s">
        <v>118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P45" s="27"/>
      <c r="Q45" s="28"/>
      <c r="R45" s="27" t="s">
        <v>150</v>
      </c>
      <c r="S45" s="24"/>
      <c r="T45" s="25"/>
      <c r="U45" s="24"/>
      <c r="V45" s="26"/>
      <c r="W45" s="26"/>
      <c r="X45" s="26"/>
      <c r="Y45" s="17"/>
      <c r="Z45" s="29"/>
      <c r="AA45" s="17"/>
    </row>
    <row r="46" spans="1:27">
      <c r="A46" s="3" t="s">
        <v>36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/>
      <c r="I46" s="7">
        <v>0</v>
      </c>
      <c r="J46" s="7">
        <v>0</v>
      </c>
      <c r="K46" s="23">
        <f>SUM(B46:J46)</f>
        <v>0</v>
      </c>
      <c r="L46" s="7">
        <v>158355</v>
      </c>
      <c r="M46" s="7"/>
      <c r="N46" s="7">
        <f>K46+L46</f>
        <v>158355</v>
      </c>
      <c r="P46" s="27"/>
      <c r="Q46" s="28"/>
      <c r="R46" s="27"/>
      <c r="S46" s="25" t="s">
        <v>149</v>
      </c>
      <c r="T46" s="25" t="s">
        <v>146</v>
      </c>
      <c r="U46" s="25" t="s">
        <v>147</v>
      </c>
      <c r="V46" s="24" t="s">
        <v>148</v>
      </c>
      <c r="W46" s="26"/>
      <c r="X46" s="26"/>
      <c r="Y46" s="17"/>
      <c r="Z46" s="29"/>
      <c r="AA46" s="17"/>
    </row>
    <row r="47" spans="1:27">
      <c r="A47" s="3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P47" s="27"/>
      <c r="Q47" s="28"/>
      <c r="U47" s="25"/>
      <c r="V47" s="24"/>
      <c r="W47" s="26"/>
      <c r="X47" s="26"/>
      <c r="Y47" s="17"/>
      <c r="Z47" s="29"/>
      <c r="AA47" s="17"/>
    </row>
    <row r="48" spans="1:27">
      <c r="A48" s="3" t="s">
        <v>119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P48" s="27"/>
      <c r="Q48" s="28"/>
      <c r="R48" s="109" t="s">
        <v>144</v>
      </c>
      <c r="S48" s="24">
        <f>'[1]Divd sch'!$O$37</f>
        <v>128024</v>
      </c>
      <c r="T48" s="24">
        <f>'[2]Divd sch'!$O$37</f>
        <v>128024</v>
      </c>
      <c r="U48" s="25">
        <f>'[3]Divd sch'!$O$37</f>
        <v>75152</v>
      </c>
      <c r="V48" s="24">
        <f>'[4]Divd sch'!$O$37</f>
        <v>85519</v>
      </c>
      <c r="W48" s="26"/>
      <c r="X48" s="26"/>
      <c r="Y48" s="17"/>
      <c r="Z48" s="29"/>
      <c r="AA48" s="17"/>
    </row>
    <row r="49" spans="1:27">
      <c r="A49" s="3" t="s">
        <v>118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P49" s="27"/>
      <c r="Q49" s="28"/>
      <c r="R49" s="109" t="s">
        <v>145</v>
      </c>
      <c r="S49" s="110">
        <v>25753</v>
      </c>
      <c r="T49" s="108">
        <f>-[5]Equity!$J$28</f>
        <v>25753.25</v>
      </c>
      <c r="U49" s="25">
        <f>-[6]Equity!$J$28</f>
        <v>25753.25</v>
      </c>
      <c r="V49" s="24">
        <f>-[7]Equity!$J$28</f>
        <v>11627.25</v>
      </c>
      <c r="W49" s="26"/>
      <c r="X49" s="26"/>
      <c r="Y49" s="17"/>
      <c r="Z49" s="29"/>
      <c r="AA49" s="17"/>
    </row>
    <row r="50" spans="1:27">
      <c r="A50" s="3" t="s">
        <v>87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/>
      <c r="I50" s="7">
        <f>-2767+5699</f>
        <v>2932</v>
      </c>
      <c r="J50" s="7">
        <v>2173</v>
      </c>
      <c r="K50" s="7">
        <f>SUM(B50:J50)</f>
        <v>5105</v>
      </c>
      <c r="L50" s="7">
        <v>6459</v>
      </c>
      <c r="M50" s="7"/>
      <c r="N50" s="7">
        <f>SUM(K50:L50)</f>
        <v>11564</v>
      </c>
      <c r="P50" s="27"/>
      <c r="Q50" s="28"/>
      <c r="R50" s="109" t="s">
        <v>151</v>
      </c>
      <c r="S50" s="24">
        <f>-[1]PL.Stg3!$K$70*45%</f>
        <v>77959.8</v>
      </c>
      <c r="T50" s="24">
        <f>-[2]PL.Stg3!$K$70*45%</f>
        <v>77959.8</v>
      </c>
      <c r="U50" s="25">
        <f>-[3]PL.Stg3!$K$70*45%</f>
        <v>77959.8</v>
      </c>
      <c r="V50" s="24">
        <f>-[4]PL.Stg3!$K$70*0.45</f>
        <v>126306.45</v>
      </c>
      <c r="W50" s="26"/>
      <c r="X50" s="26"/>
      <c r="Y50" s="17"/>
      <c r="Z50" s="29"/>
      <c r="AA50" s="17"/>
    </row>
    <row r="51" spans="1:27">
      <c r="A51" s="3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P51" s="27"/>
      <c r="Q51" s="28"/>
      <c r="U51" s="25"/>
      <c r="V51" s="24"/>
      <c r="W51" s="26"/>
      <c r="X51" s="26"/>
      <c r="Y51" s="17"/>
      <c r="Z51" s="29"/>
      <c r="AA51" s="17"/>
    </row>
    <row r="52" spans="1:27">
      <c r="A52" s="3" t="s">
        <v>172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/>
      <c r="I52" s="7">
        <v>0</v>
      </c>
      <c r="J52" s="7">
        <v>0</v>
      </c>
      <c r="K52" s="7">
        <f>SUM(B52:J52)</f>
        <v>0</v>
      </c>
      <c r="L52" s="7">
        <v>10</v>
      </c>
      <c r="M52" s="7"/>
      <c r="N52" s="7">
        <f>SUM(K52:L52)</f>
        <v>10</v>
      </c>
      <c r="P52" s="27"/>
      <c r="Q52" s="28"/>
      <c r="U52" s="25"/>
      <c r="V52" s="24"/>
      <c r="W52" s="26"/>
      <c r="X52" s="26"/>
      <c r="Y52" s="17"/>
      <c r="Z52" s="29"/>
      <c r="AA52" s="17"/>
    </row>
    <row r="53" spans="1:27">
      <c r="A53" s="3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P53" s="27"/>
      <c r="Q53" s="28"/>
      <c r="U53" s="25"/>
      <c r="V53" s="24"/>
      <c r="W53" s="26"/>
      <c r="X53" s="26"/>
      <c r="Y53" s="17"/>
      <c r="Z53" s="29"/>
      <c r="AA53" s="17"/>
    </row>
    <row r="54" spans="1:27">
      <c r="A54" s="3" t="s">
        <v>75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/>
      <c r="I54" s="7">
        <v>0</v>
      </c>
      <c r="J54" s="7">
        <v>-91352</v>
      </c>
      <c r="K54" s="7">
        <f>SUM(B54:J54)</f>
        <v>-91352</v>
      </c>
      <c r="L54" s="7">
        <f>-ROUND(S54,0)</f>
        <v>-231737</v>
      </c>
      <c r="M54" s="7"/>
      <c r="N54" s="7">
        <f>K54+L54</f>
        <v>-323089</v>
      </c>
      <c r="P54" s="108"/>
      <c r="Q54" s="28"/>
      <c r="R54" s="27"/>
      <c r="S54" s="115">
        <f>SUM(S48:S51)</f>
        <v>231736.8</v>
      </c>
      <c r="T54" s="115">
        <f>SUM(T48:T51)</f>
        <v>231737.05</v>
      </c>
      <c r="U54" s="111">
        <f>SUM(U48:U51)</f>
        <v>178865.05</v>
      </c>
      <c r="V54" s="111">
        <f>SUM(V48:V51)</f>
        <v>223452.7</v>
      </c>
      <c r="W54" s="26"/>
      <c r="X54" s="26"/>
      <c r="Y54" s="17"/>
      <c r="Z54" s="17"/>
      <c r="AA54" s="17"/>
    </row>
    <row r="55" spans="1:27">
      <c r="A55" s="3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7"/>
      <c r="N55" s="8"/>
      <c r="P55" s="27"/>
      <c r="Q55" s="28"/>
      <c r="S55" s="112"/>
      <c r="T55" s="112"/>
      <c r="U55" s="113">
        <v>178865</v>
      </c>
      <c r="V55" s="25">
        <v>113685</v>
      </c>
      <c r="W55" s="26"/>
      <c r="X55" s="26"/>
      <c r="Y55" s="17"/>
      <c r="Z55" s="17"/>
      <c r="AA55" s="17"/>
    </row>
    <row r="56" spans="1:27">
      <c r="A56" s="31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S56" s="114"/>
      <c r="T56" s="114"/>
      <c r="U56" s="114">
        <f>U55-U54</f>
        <v>-4.9999999988358468E-2</v>
      </c>
      <c r="V56" s="114">
        <f>V55-V54</f>
        <v>-109767.70000000001</v>
      </c>
    </row>
    <row r="57" spans="1:27" ht="14.25" thickBot="1">
      <c r="A57" s="57" t="s">
        <v>161</v>
      </c>
      <c r="B57" s="4">
        <f t="shared" ref="B57:M57" si="4">B21+B40+SUM(B42:B54)</f>
        <v>304506</v>
      </c>
      <c r="C57" s="4">
        <f t="shared" si="4"/>
        <v>2039770</v>
      </c>
      <c r="D57" s="4">
        <f t="shared" si="4"/>
        <v>-31051</v>
      </c>
      <c r="E57" s="4">
        <f t="shared" si="4"/>
        <v>1219271</v>
      </c>
      <c r="F57" s="4">
        <f t="shared" si="4"/>
        <v>107977</v>
      </c>
      <c r="G57" s="4">
        <f>G21+G40+SUM(G42:G54)</f>
        <v>83264</v>
      </c>
      <c r="H57" s="4">
        <f t="shared" si="4"/>
        <v>0</v>
      </c>
      <c r="I57" s="4">
        <f>I21+I40+SUM(I42:I54)</f>
        <v>375864</v>
      </c>
      <c r="J57" s="4">
        <f t="shared" si="4"/>
        <v>2494671</v>
      </c>
      <c r="K57" s="4">
        <f>K21+K40+SUM(K42:K54)</f>
        <v>6594272</v>
      </c>
      <c r="L57" s="4">
        <f>L21+L40+SUM(L42:L54)</f>
        <v>3808956</v>
      </c>
      <c r="M57" s="4">
        <f t="shared" si="4"/>
        <v>0</v>
      </c>
      <c r="N57" s="4">
        <f>N21+N40+SUM(N42:N54)</f>
        <v>10403228</v>
      </c>
      <c r="O57" s="52" t="s">
        <v>78</v>
      </c>
      <c r="P57" s="9">
        <f>K57-'[8]Balance sheet'!F49</f>
        <v>0</v>
      </c>
      <c r="Q57" s="9">
        <f>L57-'[8]Balance sheet'!F50</f>
        <v>0</v>
      </c>
      <c r="R57" s="9">
        <f>N57-'[8]Balance sheet'!F51</f>
        <v>0</v>
      </c>
      <c r="T57" s="51"/>
    </row>
    <row r="58" spans="1:27" ht="14.25" thickTop="1">
      <c r="A58" s="3"/>
      <c r="B58" s="1"/>
      <c r="C58" s="1"/>
      <c r="D58" s="1"/>
      <c r="E58" s="1"/>
      <c r="F58" s="1"/>
      <c r="G58" s="1"/>
      <c r="H58" s="1"/>
      <c r="I58" s="1"/>
      <c r="J58" s="1"/>
      <c r="K58" s="53"/>
      <c r="L58" s="1"/>
      <c r="M58" s="7"/>
      <c r="N58" s="1"/>
      <c r="O58" s="9"/>
      <c r="P58" s="9"/>
    </row>
    <row r="59" spans="1:27">
      <c r="A59" s="3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P59" s="9"/>
      <c r="Q59" s="9"/>
    </row>
    <row r="60" spans="1:27">
      <c r="A60" s="5" t="s">
        <v>79</v>
      </c>
    </row>
    <row r="61" spans="1:27">
      <c r="A61" s="3"/>
    </row>
    <row r="62" spans="1:27">
      <c r="A62" s="69" t="s">
        <v>177</v>
      </c>
    </row>
    <row r="63" spans="1:27">
      <c r="A63" s="3"/>
    </row>
    <row r="64" spans="1:27">
      <c r="A64" s="3"/>
    </row>
    <row r="65" spans="1:1">
      <c r="A65" s="31"/>
    </row>
    <row r="86" spans="1:1">
      <c r="A86" s="32"/>
    </row>
    <row r="87" spans="1:1">
      <c r="A87" s="32"/>
    </row>
    <row r="92" spans="1:1">
      <c r="A92" s="5" t="s">
        <v>56</v>
      </c>
    </row>
  </sheetData>
  <customSheetViews>
    <customSheetView guid="{3C97500B-C740-416A-A2A5-ABAB29E29F27}" scale="70" showPageBreaks="1" printArea="1" state="hidden" view="pageBreakPreview">
      <pane xSplit="1" ySplit="11" topLeftCell="E12" activePane="bottomRight" state="frozen"/>
      <selection pane="bottomRight" activeCell="N21" sqref="N21"/>
      <pageMargins left="0.34" right="0.25" top="0.56000000000000005" bottom="0.24" header="0.31" footer="0.17"/>
      <pageSetup paperSize="9" scale="64" fitToWidth="2" orientation="landscape" r:id="rId1"/>
      <headerFooter alignWithMargins="0">
        <oddHeader xml:space="preserve">&amp;L&amp;"Courier New,Regular"&amp;12&amp;UMMC Corporation Berhad (30245-H)                                                                                                                  Page 4 of 18
</oddHeader>
      </headerFooter>
    </customSheetView>
  </customSheetViews>
  <mergeCells count="3">
    <mergeCell ref="B5:G5"/>
    <mergeCell ref="B6:G6"/>
    <mergeCell ref="I6:J6"/>
  </mergeCells>
  <pageMargins left="0.34" right="0.25" top="0.56000000000000005" bottom="0.24" header="0.31" footer="0.17"/>
  <pageSetup paperSize="9" scale="64" fitToWidth="2" orientation="landscape" r:id="rId2"/>
  <headerFooter alignWithMargins="0">
    <oddHeader xml:space="preserve">&amp;L&amp;"Courier New,Regular"&amp;12&amp;UMMC Corporation Berhad (30245-H)                                                                                                                  Page 4 of 18
</oddHeader>
  </headerFooter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6"/>
  <sheetViews>
    <sheetView zoomScaleNormal="100" zoomScaleSheetLayoutView="70" workbookViewId="0">
      <selection activeCell="C59" sqref="C59"/>
    </sheetView>
  </sheetViews>
  <sheetFormatPr defaultRowHeight="15" outlineLevelRow="1"/>
  <cols>
    <col min="1" max="1" width="62.140625" style="194" customWidth="1"/>
    <col min="2" max="2" width="20.85546875" style="194" customWidth="1"/>
    <col min="3" max="5" width="20.7109375" style="194" customWidth="1"/>
    <col min="6" max="6" width="2" style="195" customWidth="1"/>
    <col min="7" max="7" width="20.7109375" style="194" hidden="1" customWidth="1"/>
    <col min="8" max="8" width="11.42578125" style="194" bestFit="1" customWidth="1"/>
    <col min="9" max="9" width="14.42578125" style="194" bestFit="1" customWidth="1"/>
    <col min="10" max="11" width="11.85546875" style="194" bestFit="1" customWidth="1"/>
    <col min="12" max="12" width="9.140625" style="194"/>
    <col min="13" max="14" width="11.42578125" style="194" bestFit="1" customWidth="1"/>
    <col min="15" max="16384" width="9.140625" style="194"/>
  </cols>
  <sheetData>
    <row r="1" spans="1:9" ht="23.25" customHeight="1"/>
    <row r="2" spans="1:9" ht="16.5">
      <c r="A2" s="252" t="str">
        <f>'Changes in equity '!A2</f>
        <v>Unaudited Condensed Consolidated Statement of Changes in Equity for the First Quarter ended 31 March 2012</v>
      </c>
    </row>
    <row r="3" spans="1:9" ht="15.75">
      <c r="A3" s="197"/>
      <c r="D3" s="198"/>
      <c r="F3" s="199"/>
    </row>
    <row r="4" spans="1:9" ht="15.75">
      <c r="A4" s="197"/>
      <c r="D4" s="328" t="s">
        <v>34</v>
      </c>
      <c r="F4" s="199"/>
    </row>
    <row r="5" spans="1:9" ht="15.75">
      <c r="A5" s="197"/>
      <c r="B5" s="202" t="s">
        <v>230</v>
      </c>
      <c r="C5" s="202" t="s">
        <v>26</v>
      </c>
      <c r="D5" s="202" t="s">
        <v>29</v>
      </c>
      <c r="E5" s="203"/>
      <c r="F5" s="203"/>
      <c r="G5" s="203"/>
    </row>
    <row r="6" spans="1:9" ht="15.75">
      <c r="A6" s="197"/>
      <c r="B6" s="202" t="s">
        <v>232</v>
      </c>
      <c r="C6" s="202" t="s">
        <v>25</v>
      </c>
      <c r="D6" s="202" t="s">
        <v>30</v>
      </c>
      <c r="E6" s="203" t="s">
        <v>31</v>
      </c>
      <c r="F6" s="203"/>
      <c r="G6" s="203"/>
    </row>
    <row r="7" spans="1:9" ht="15.75">
      <c r="A7" s="197"/>
      <c r="B7" s="204" t="s">
        <v>231</v>
      </c>
      <c r="C7" s="202" t="s">
        <v>3</v>
      </c>
      <c r="D7" s="202" t="s">
        <v>3</v>
      </c>
      <c r="E7" s="203" t="s">
        <v>3</v>
      </c>
      <c r="F7" s="203"/>
      <c r="G7" s="203" t="s">
        <v>3</v>
      </c>
    </row>
    <row r="8" spans="1:9">
      <c r="A8" s="197"/>
      <c r="B8" s="205"/>
      <c r="C8" s="205"/>
      <c r="D8" s="205"/>
      <c r="E8" s="206"/>
      <c r="F8" s="206"/>
      <c r="G8" s="206"/>
    </row>
    <row r="9" spans="1:9">
      <c r="A9" s="197"/>
      <c r="B9" s="205"/>
      <c r="C9" s="205"/>
      <c r="F9" s="206"/>
      <c r="G9" s="206"/>
      <c r="I9" s="207"/>
    </row>
    <row r="10" spans="1:9" ht="15.75">
      <c r="A10" s="196" t="s">
        <v>178</v>
      </c>
      <c r="B10" s="323">
        <v>642</v>
      </c>
      <c r="C10" s="295">
        <v>642000</v>
      </c>
      <c r="D10" s="318">
        <v>525549.81499999994</v>
      </c>
      <c r="E10" s="296">
        <f>SUM(C10:D10)</f>
        <v>1167549.8149999999</v>
      </c>
      <c r="F10" s="206"/>
      <c r="G10" s="206">
        <f>E10</f>
        <v>1167549.8149999999</v>
      </c>
    </row>
    <row r="11" spans="1:9" ht="15.75">
      <c r="A11" s="196"/>
      <c r="B11" s="295"/>
      <c r="C11" s="295"/>
      <c r="D11" s="295"/>
      <c r="E11" s="296"/>
      <c r="F11" s="206"/>
      <c r="G11" s="206"/>
    </row>
    <row r="12" spans="1:9" hidden="1">
      <c r="A12" s="197"/>
      <c r="B12" s="295"/>
      <c r="C12" s="295"/>
      <c r="D12" s="295"/>
      <c r="E12" s="296"/>
      <c r="F12" s="206"/>
      <c r="G12" s="206"/>
    </row>
    <row r="13" spans="1:9" hidden="1">
      <c r="A13" s="222"/>
      <c r="B13" s="296"/>
      <c r="C13" s="296"/>
      <c r="D13" s="296"/>
      <c r="E13" s="296"/>
      <c r="F13" s="206"/>
      <c r="G13" s="206"/>
    </row>
    <row r="14" spans="1:9" hidden="1">
      <c r="A14" s="197"/>
      <c r="B14" s="296"/>
      <c r="C14" s="296"/>
      <c r="D14" s="296"/>
      <c r="E14" s="296"/>
      <c r="F14" s="206"/>
      <c r="G14" s="206"/>
    </row>
    <row r="15" spans="1:9" hidden="1">
      <c r="A15" s="222"/>
      <c r="B15" s="296"/>
      <c r="C15" s="296"/>
      <c r="D15" s="296"/>
      <c r="E15" s="296"/>
      <c r="F15" s="206"/>
      <c r="G15" s="206"/>
    </row>
    <row r="16" spans="1:9" hidden="1">
      <c r="A16" s="197"/>
      <c r="B16" s="296"/>
      <c r="C16" s="296"/>
      <c r="D16" s="296"/>
      <c r="E16" s="296"/>
      <c r="F16" s="206"/>
      <c r="G16" s="206"/>
    </row>
    <row r="17" spans="1:14">
      <c r="A17" s="197"/>
      <c r="B17" s="297"/>
      <c r="C17" s="297"/>
      <c r="D17" s="297"/>
      <c r="E17" s="297"/>
      <c r="F17" s="206"/>
      <c r="G17" s="208"/>
    </row>
    <row r="18" spans="1:14" ht="16.5">
      <c r="A18" s="197" t="s">
        <v>224</v>
      </c>
      <c r="B18" s="298" t="s">
        <v>241</v>
      </c>
      <c r="C18" s="299" t="s">
        <v>241</v>
      </c>
      <c r="D18" s="317">
        <v>74414.494000000006</v>
      </c>
      <c r="E18" s="322">
        <f>SUM(B18:D18)</f>
        <v>74414.494000000006</v>
      </c>
      <c r="F18" s="206"/>
      <c r="G18" s="227">
        <f>E18</f>
        <v>74414.494000000006</v>
      </c>
      <c r="H18" s="207"/>
      <c r="I18" s="228"/>
      <c r="J18" s="211"/>
      <c r="K18" s="210"/>
      <c r="L18" s="195"/>
      <c r="M18" s="195"/>
      <c r="N18" s="195"/>
    </row>
    <row r="19" spans="1:14" ht="13.5" hidden="1" customHeight="1" outlineLevel="1">
      <c r="A19" s="197"/>
      <c r="B19" s="300"/>
      <c r="C19" s="301"/>
      <c r="D19" s="301"/>
      <c r="E19" s="302"/>
      <c r="F19" s="213"/>
      <c r="G19" s="212"/>
      <c r="H19" s="206"/>
    </row>
    <row r="20" spans="1:14" ht="13.5" hidden="1" customHeight="1" outlineLevel="1">
      <c r="A20" s="197" t="s">
        <v>137</v>
      </c>
      <c r="B20" s="303">
        <v>0</v>
      </c>
      <c r="C20" s="304"/>
      <c r="D20" s="304">
        <v>0</v>
      </c>
      <c r="E20" s="305">
        <f>SUM(B20:D20)</f>
        <v>0</v>
      </c>
      <c r="F20" s="213"/>
      <c r="G20" s="214" t="e">
        <f>E20+#REF!</f>
        <v>#REF!</v>
      </c>
      <c r="H20" s="206"/>
    </row>
    <row r="21" spans="1:14" ht="13.5" hidden="1" customHeight="1" outlineLevel="1">
      <c r="A21" s="197"/>
      <c r="B21" s="303"/>
      <c r="C21" s="304"/>
      <c r="D21" s="304"/>
      <c r="E21" s="305"/>
      <c r="F21" s="213"/>
      <c r="G21" s="214"/>
      <c r="H21" s="206"/>
    </row>
    <row r="22" spans="1:14" ht="13.5" hidden="1" customHeight="1" outlineLevel="1">
      <c r="A22" s="197" t="s">
        <v>152</v>
      </c>
      <c r="B22" s="303">
        <v>0</v>
      </c>
      <c r="C22" s="304"/>
      <c r="D22" s="304">
        <v>0</v>
      </c>
      <c r="E22" s="305">
        <f>SUM(B22:D22)</f>
        <v>0</v>
      </c>
      <c r="F22" s="213"/>
      <c r="G22" s="214" t="e">
        <f>E22+#REF!</f>
        <v>#REF!</v>
      </c>
      <c r="H22" s="206"/>
    </row>
    <row r="23" spans="1:14" ht="13.5" hidden="1" customHeight="1" outlineLevel="1">
      <c r="A23" s="197"/>
      <c r="B23" s="303"/>
      <c r="C23" s="304"/>
      <c r="D23" s="304"/>
      <c r="E23" s="305"/>
      <c r="F23" s="213"/>
      <c r="G23" s="214"/>
      <c r="H23" s="206"/>
    </row>
    <row r="24" spans="1:14" ht="13.5" hidden="1" customHeight="1" outlineLevel="1">
      <c r="A24" s="197" t="s">
        <v>82</v>
      </c>
      <c r="B24" s="303"/>
      <c r="C24" s="304"/>
      <c r="D24" s="304"/>
      <c r="E24" s="305"/>
      <c r="F24" s="213"/>
      <c r="G24" s="214"/>
      <c r="H24" s="206"/>
    </row>
    <row r="25" spans="1:14" ht="13.5" hidden="1" customHeight="1" outlineLevel="1">
      <c r="A25" s="197" t="s">
        <v>83</v>
      </c>
      <c r="B25" s="303">
        <v>0</v>
      </c>
      <c r="C25" s="304"/>
      <c r="D25" s="304">
        <v>0</v>
      </c>
      <c r="E25" s="305">
        <f>SUM(B25:D25)</f>
        <v>0</v>
      </c>
      <c r="F25" s="213"/>
      <c r="G25" s="214" t="e">
        <f>E25+#REF!</f>
        <v>#REF!</v>
      </c>
      <c r="H25" s="206"/>
    </row>
    <row r="26" spans="1:14" ht="13.5" hidden="1" customHeight="1" outlineLevel="1">
      <c r="A26" s="197"/>
      <c r="B26" s="303"/>
      <c r="C26" s="304"/>
      <c r="D26" s="304"/>
      <c r="E26" s="305"/>
      <c r="F26" s="213"/>
      <c r="G26" s="214"/>
      <c r="H26" s="206"/>
    </row>
    <row r="27" spans="1:14" ht="13.5" hidden="1" customHeight="1" outlineLevel="1">
      <c r="A27" s="197" t="s">
        <v>138</v>
      </c>
      <c r="B27" s="303">
        <v>0</v>
      </c>
      <c r="C27" s="304"/>
      <c r="D27" s="304">
        <v>0</v>
      </c>
      <c r="E27" s="305">
        <f>SUM(B27:D27)</f>
        <v>0</v>
      </c>
      <c r="F27" s="213"/>
      <c r="G27" s="214" t="e">
        <f>E27+#REF!</f>
        <v>#REF!</v>
      </c>
      <c r="H27" s="206"/>
    </row>
    <row r="28" spans="1:14" ht="13.5" hidden="1" customHeight="1" outlineLevel="1">
      <c r="A28" s="197"/>
      <c r="B28" s="303"/>
      <c r="C28" s="304"/>
      <c r="D28" s="304"/>
      <c r="E28" s="305"/>
      <c r="F28" s="213"/>
      <c r="G28" s="214"/>
      <c r="H28" s="206"/>
    </row>
    <row r="29" spans="1:14" ht="13.5" hidden="1" customHeight="1" outlineLevel="1">
      <c r="A29" s="197" t="s">
        <v>32</v>
      </c>
      <c r="B29" s="303"/>
      <c r="C29" s="304"/>
      <c r="D29" s="304"/>
      <c r="E29" s="305"/>
      <c r="F29" s="213"/>
      <c r="G29" s="214"/>
      <c r="H29" s="206"/>
    </row>
    <row r="30" spans="1:14" ht="13.5" hidden="1" customHeight="1" outlineLevel="1">
      <c r="A30" s="197" t="s">
        <v>38</v>
      </c>
      <c r="B30" s="306">
        <v>0</v>
      </c>
      <c r="C30" s="307"/>
      <c r="D30" s="307">
        <v>0</v>
      </c>
      <c r="E30" s="308">
        <f>SUM(B30:D30)</f>
        <v>0</v>
      </c>
      <c r="F30" s="213"/>
      <c r="G30" s="215" t="e">
        <f>E30+#REF!</f>
        <v>#REF!</v>
      </c>
      <c r="H30" s="206"/>
    </row>
    <row r="31" spans="1:14" ht="13.5" customHeight="1" outlineLevel="1">
      <c r="A31" s="197"/>
      <c r="B31" s="309"/>
      <c r="C31" s="296"/>
      <c r="D31" s="296"/>
      <c r="E31" s="310"/>
      <c r="F31" s="206"/>
      <c r="G31" s="209"/>
    </row>
    <row r="32" spans="1:14" ht="16.5">
      <c r="A32" s="194" t="s">
        <v>223</v>
      </c>
      <c r="B32" s="311" t="s">
        <v>241</v>
      </c>
      <c r="C32" s="312" t="s">
        <v>241</v>
      </c>
      <c r="D32" s="312" t="s">
        <v>241</v>
      </c>
      <c r="E32" s="313" t="s">
        <v>241</v>
      </c>
      <c r="F32" s="219">
        <f t="shared" ref="F32" si="0">SUM(F19:F30)</f>
        <v>0</v>
      </c>
      <c r="G32" s="216">
        <v>0</v>
      </c>
      <c r="I32" s="210"/>
      <c r="J32" s="211"/>
      <c r="K32" s="210"/>
      <c r="L32" s="195"/>
      <c r="M32" s="195"/>
      <c r="N32" s="195"/>
    </row>
    <row r="33" spans="1:14" ht="16.5">
      <c r="A33" s="197"/>
      <c r="B33" s="296"/>
      <c r="C33" s="296"/>
      <c r="D33" s="295"/>
      <c r="E33" s="314"/>
      <c r="F33" s="206"/>
      <c r="G33" s="206"/>
      <c r="I33" s="210"/>
      <c r="J33" s="211"/>
      <c r="K33" s="210"/>
      <c r="L33" s="195"/>
      <c r="M33" s="217"/>
      <c r="N33" s="195"/>
    </row>
    <row r="34" spans="1:14" ht="16.5">
      <c r="A34" s="218" t="s">
        <v>116</v>
      </c>
      <c r="B34" s="296" t="s">
        <v>241</v>
      </c>
      <c r="C34" s="296" t="s">
        <v>241</v>
      </c>
      <c r="D34" s="320">
        <v>74414.494000000006</v>
      </c>
      <c r="E34" s="320">
        <v>74414.494000000006</v>
      </c>
      <c r="F34" s="206">
        <f>F18+F32</f>
        <v>0</v>
      </c>
      <c r="G34" s="206">
        <f>G18+G32</f>
        <v>74414.494000000006</v>
      </c>
      <c r="I34" s="210"/>
      <c r="J34" s="211"/>
      <c r="K34" s="210"/>
      <c r="L34" s="195"/>
      <c r="M34" s="217"/>
      <c r="N34" s="195"/>
    </row>
    <row r="35" spans="1:14" ht="16.5">
      <c r="A35" s="197"/>
      <c r="B35" s="296"/>
      <c r="C35" s="296"/>
      <c r="D35" s="295"/>
      <c r="E35" s="314"/>
      <c r="F35" s="206"/>
      <c r="G35" s="206"/>
      <c r="I35" s="210"/>
      <c r="J35" s="211"/>
      <c r="K35" s="210"/>
      <c r="L35" s="195"/>
      <c r="M35" s="217"/>
      <c r="N35" s="195"/>
    </row>
    <row r="36" spans="1:14" ht="16.5" hidden="1">
      <c r="A36" s="197" t="s">
        <v>127</v>
      </c>
      <c r="B36" s="296">
        <v>0</v>
      </c>
      <c r="C36" s="296"/>
      <c r="D36" s="296"/>
      <c r="E36" s="315">
        <v>0</v>
      </c>
      <c r="F36" s="206"/>
      <c r="G36" s="206" t="e">
        <f>E36+#REF!</f>
        <v>#REF!</v>
      </c>
      <c r="I36" s="210"/>
      <c r="J36" s="211"/>
      <c r="K36" s="210"/>
      <c r="L36" s="195"/>
      <c r="M36" s="217"/>
      <c r="N36" s="195"/>
    </row>
    <row r="37" spans="1:14" ht="16.5" hidden="1">
      <c r="A37" s="197"/>
      <c r="B37" s="296"/>
      <c r="C37" s="296"/>
      <c r="D37" s="296"/>
      <c r="E37" s="296"/>
      <c r="F37" s="206"/>
      <c r="G37" s="206"/>
      <c r="H37" s="194" t="s">
        <v>56</v>
      </c>
      <c r="I37" s="210"/>
      <c r="J37" s="211"/>
      <c r="K37" s="210"/>
      <c r="L37" s="195"/>
      <c r="M37" s="217"/>
      <c r="N37" s="195"/>
    </row>
    <row r="38" spans="1:14" ht="16.5" hidden="1">
      <c r="A38" s="197" t="s">
        <v>117</v>
      </c>
      <c r="B38" s="296"/>
      <c r="C38" s="296"/>
      <c r="D38" s="296"/>
      <c r="E38" s="296"/>
      <c r="F38" s="206"/>
      <c r="G38" s="206"/>
      <c r="I38" s="210"/>
      <c r="J38" s="211"/>
      <c r="K38" s="210"/>
      <c r="L38" s="195"/>
      <c r="M38" s="217"/>
      <c r="N38" s="195"/>
    </row>
    <row r="39" spans="1:14" ht="16.5" hidden="1">
      <c r="A39" s="197" t="s">
        <v>118</v>
      </c>
      <c r="B39" s="296"/>
      <c r="C39" s="296"/>
      <c r="D39" s="296"/>
      <c r="E39" s="296"/>
      <c r="F39" s="206"/>
      <c r="G39" s="206"/>
      <c r="I39" s="210"/>
      <c r="J39" s="211"/>
      <c r="K39" s="210"/>
      <c r="L39" s="195"/>
      <c r="M39" s="217"/>
      <c r="N39" s="195"/>
    </row>
    <row r="40" spans="1:14" ht="16.5" hidden="1">
      <c r="A40" s="197" t="s">
        <v>36</v>
      </c>
      <c r="B40" s="296">
        <v>0</v>
      </c>
      <c r="C40" s="296"/>
      <c r="D40" s="296">
        <v>0</v>
      </c>
      <c r="E40" s="315">
        <v>0</v>
      </c>
      <c r="F40" s="206"/>
      <c r="G40" s="206" t="e">
        <f>E40+#REF!</f>
        <v>#REF!</v>
      </c>
      <c r="I40" s="210"/>
      <c r="J40" s="211"/>
      <c r="K40" s="210"/>
      <c r="L40" s="195"/>
      <c r="M40" s="217"/>
      <c r="N40" s="195"/>
    </row>
    <row r="41" spans="1:14" ht="16.5" hidden="1">
      <c r="A41" s="197"/>
      <c r="B41" s="296"/>
      <c r="C41" s="296"/>
      <c r="D41" s="296"/>
      <c r="E41" s="296"/>
      <c r="F41" s="206"/>
      <c r="G41" s="206"/>
      <c r="I41" s="210"/>
      <c r="J41" s="211"/>
      <c r="L41" s="195"/>
      <c r="M41" s="217"/>
      <c r="N41" s="195"/>
    </row>
    <row r="42" spans="1:14" ht="16.5" hidden="1">
      <c r="A42" s="197" t="s">
        <v>119</v>
      </c>
      <c r="B42" s="296"/>
      <c r="C42" s="296"/>
      <c r="D42" s="296"/>
      <c r="E42" s="296"/>
      <c r="F42" s="206"/>
      <c r="G42" s="206"/>
      <c r="I42" s="210"/>
      <c r="J42" s="211"/>
      <c r="K42" s="220"/>
      <c r="L42" s="195"/>
      <c r="M42" s="217"/>
      <c r="N42" s="195"/>
    </row>
    <row r="43" spans="1:14" ht="16.5" hidden="1">
      <c r="A43" s="197" t="s">
        <v>118</v>
      </c>
      <c r="B43" s="296"/>
      <c r="C43" s="296"/>
      <c r="D43" s="296"/>
      <c r="E43" s="296"/>
      <c r="F43" s="206"/>
      <c r="G43" s="206"/>
      <c r="I43" s="210"/>
      <c r="J43" s="211"/>
      <c r="K43" s="220"/>
      <c r="L43" s="195"/>
      <c r="M43" s="217"/>
      <c r="N43" s="195"/>
    </row>
    <row r="44" spans="1:14" ht="16.5" hidden="1">
      <c r="A44" s="197" t="s">
        <v>87</v>
      </c>
      <c r="B44" s="296">
        <v>0</v>
      </c>
      <c r="C44" s="296"/>
      <c r="D44" s="296"/>
      <c r="E44" s="296">
        <v>0</v>
      </c>
      <c r="F44" s="206"/>
      <c r="G44" s="206">
        <f>SUM(E44:E44)</f>
        <v>0</v>
      </c>
      <c r="I44" s="210"/>
      <c r="J44" s="211"/>
      <c r="K44" s="220"/>
      <c r="L44" s="195"/>
      <c r="M44" s="217"/>
      <c r="N44" s="195"/>
    </row>
    <row r="45" spans="1:14" ht="16.5" hidden="1">
      <c r="A45" s="197"/>
      <c r="B45" s="296"/>
      <c r="C45" s="296"/>
      <c r="D45" s="296"/>
      <c r="E45" s="296"/>
      <c r="F45" s="206"/>
      <c r="G45" s="206"/>
      <c r="I45" s="210"/>
      <c r="J45" s="211"/>
      <c r="L45" s="195"/>
      <c r="M45" s="217"/>
      <c r="N45" s="195"/>
    </row>
    <row r="46" spans="1:14" ht="16.5" hidden="1">
      <c r="A46" s="197" t="s">
        <v>172</v>
      </c>
      <c r="B46" s="296">
        <v>0</v>
      </c>
      <c r="C46" s="296"/>
      <c r="D46" s="296">
        <v>0</v>
      </c>
      <c r="E46" s="296">
        <v>0</v>
      </c>
      <c r="F46" s="206"/>
      <c r="G46" s="206">
        <f>SUM(E46:E46)</f>
        <v>0</v>
      </c>
      <c r="I46" s="210"/>
      <c r="J46" s="211"/>
      <c r="L46" s="195"/>
      <c r="M46" s="217"/>
      <c r="N46" s="195"/>
    </row>
    <row r="47" spans="1:14" ht="16.5">
      <c r="A47" s="197"/>
      <c r="B47" s="296"/>
      <c r="C47" s="296"/>
      <c r="D47" s="296"/>
      <c r="E47" s="296"/>
      <c r="F47" s="206"/>
      <c r="G47" s="206"/>
      <c r="I47" s="210"/>
      <c r="J47" s="211"/>
      <c r="L47" s="195"/>
      <c r="M47" s="217"/>
      <c r="N47" s="195"/>
    </row>
    <row r="48" spans="1:14" ht="16.5">
      <c r="A48" s="197" t="s">
        <v>75</v>
      </c>
      <c r="B48" s="296" t="s">
        <v>241</v>
      </c>
      <c r="C48" s="296"/>
      <c r="D48" s="319">
        <v>-280681.08399999997</v>
      </c>
      <c r="E48" s="319">
        <v>-280681.08399999997</v>
      </c>
      <c r="F48" s="206"/>
      <c r="G48" s="206">
        <f>E48</f>
        <v>-280681.08399999997</v>
      </c>
      <c r="I48" s="221"/>
      <c r="J48" s="211"/>
      <c r="K48" s="210"/>
      <c r="L48" s="195"/>
      <c r="M48" s="195"/>
      <c r="N48" s="195"/>
    </row>
    <row r="49" spans="1:14" ht="16.5">
      <c r="A49" s="197"/>
      <c r="B49" s="297"/>
      <c r="C49" s="297"/>
      <c r="D49" s="297"/>
      <c r="E49" s="297"/>
      <c r="F49" s="206"/>
      <c r="G49" s="208"/>
      <c r="I49" s="210"/>
      <c r="J49" s="211"/>
      <c r="L49" s="195"/>
      <c r="M49" s="195"/>
      <c r="N49" s="195"/>
    </row>
    <row r="50" spans="1:14">
      <c r="A50" s="222"/>
      <c r="B50" s="296"/>
      <c r="C50" s="296"/>
      <c r="D50" s="296"/>
      <c r="E50" s="296"/>
      <c r="F50" s="206"/>
      <c r="G50" s="206"/>
    </row>
    <row r="51" spans="1:14" ht="16.5" thickBot="1">
      <c r="A51" s="196" t="s">
        <v>225</v>
      </c>
      <c r="B51" s="324">
        <v>642</v>
      </c>
      <c r="C51" s="316">
        <v>642000</v>
      </c>
      <c r="D51" s="321">
        <v>319283.22499999998</v>
      </c>
      <c r="E51" s="321">
        <v>961283.22499999986</v>
      </c>
      <c r="F51" s="206">
        <f>+F10+SUM(F36:F48)+F34</f>
        <v>0</v>
      </c>
      <c r="G51" s="223">
        <f>+G10+G34+G48</f>
        <v>961283.22499999986</v>
      </c>
      <c r="H51" s="218" t="s">
        <v>78</v>
      </c>
      <c r="I51" s="207"/>
      <c r="J51" s="207"/>
      <c r="K51" s="207"/>
    </row>
    <row r="52" spans="1:14" ht="15.75" thickTop="1">
      <c r="A52" s="197"/>
      <c r="B52" s="205"/>
      <c r="C52" s="205"/>
      <c r="D52" s="205"/>
      <c r="E52" s="224"/>
      <c r="F52" s="206"/>
      <c r="G52" s="205"/>
      <c r="H52" s="207"/>
      <c r="I52" s="207"/>
    </row>
    <row r="53" spans="1:14">
      <c r="A53" s="197"/>
      <c r="B53" s="205"/>
      <c r="C53" s="205"/>
      <c r="D53" s="205"/>
      <c r="E53" s="205"/>
      <c r="F53" s="205"/>
      <c r="G53" s="205"/>
      <c r="I53" s="207"/>
      <c r="J53" s="207"/>
    </row>
    <row r="55" spans="1:14">
      <c r="A55" s="197"/>
    </row>
    <row r="56" spans="1:14">
      <c r="A56" s="225" t="s">
        <v>238</v>
      </c>
    </row>
    <row r="57" spans="1:14">
      <c r="A57" s="225" t="s">
        <v>237</v>
      </c>
    </row>
    <row r="58" spans="1:14">
      <c r="A58" s="197"/>
    </row>
    <row r="59" spans="1:14">
      <c r="A59" s="222"/>
    </row>
    <row r="80" spans="1:1">
      <c r="A80" s="226"/>
    </row>
    <row r="81" spans="1:1">
      <c r="A81" s="226"/>
    </row>
    <row r="86" spans="1:1">
      <c r="A86" s="194" t="s">
        <v>56</v>
      </c>
    </row>
  </sheetData>
  <customSheetViews>
    <customSheetView guid="{3C97500B-C740-416A-A2A5-ABAB29E29F27}" showPageBreaks="1" printArea="1" hiddenRows="1" hiddenColumns="1">
      <selection activeCell="A17" sqref="A17"/>
      <pageMargins left="0.34" right="0.25" top="0.56000000000000005" bottom="0.24" header="0.31" footer="0.17"/>
      <pageSetup paperSize="9" scale="85" orientation="landscape" r:id="rId1"/>
      <headerFooter alignWithMargins="0">
        <oddHeader xml:space="preserve">&amp;L&amp;"Courier New,Regular"&amp;12&amp;UGas Malaysia Berhad (240409-T)                                                                             Page 4 of 27
</oddHeader>
      </headerFooter>
    </customSheetView>
  </customSheetViews>
  <pageMargins left="0.34" right="0.25" top="0.56000000000000005" bottom="0.24" header="0.31" footer="0.17"/>
  <pageSetup paperSize="9" scale="85" orientation="landscape" r:id="rId2"/>
  <headerFooter alignWithMargins="0">
    <oddHeader xml:space="preserve">&amp;L&amp;"Courier New,Regular"&amp;12&amp;UGas Malaysia Berhad (240409-T)                                                                             Page 4 of 19
</oddHeader>
  </headerFooter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7"/>
  <sheetViews>
    <sheetView tabSelected="1" zoomScaleNormal="100" zoomScaleSheetLayoutView="90" workbookViewId="0">
      <selection activeCell="B18" sqref="B18"/>
    </sheetView>
  </sheetViews>
  <sheetFormatPr defaultRowHeight="15" outlineLevelRow="1"/>
  <cols>
    <col min="1" max="1" width="4" style="234" customWidth="1"/>
    <col min="2" max="2" width="2.5703125" style="234" customWidth="1"/>
    <col min="3" max="3" width="79.140625" style="235" customWidth="1"/>
    <col min="4" max="4" width="16.5703125" style="241" customWidth="1"/>
    <col min="5" max="5" width="2.42578125" style="235" customWidth="1"/>
    <col min="6" max="6" width="17.85546875" style="241" customWidth="1"/>
    <col min="7" max="7" width="14.85546875" style="235" bestFit="1" customWidth="1"/>
    <col min="8" max="8" width="15" style="242" bestFit="1" customWidth="1"/>
    <col min="9" max="9" width="12.7109375" style="235" bestFit="1" customWidth="1"/>
    <col min="10" max="10" width="12.42578125" style="235" bestFit="1" customWidth="1"/>
    <col min="11" max="16384" width="9.140625" style="235"/>
  </cols>
  <sheetData>
    <row r="1" spans="1:8" s="230" customFormat="1" ht="19.5">
      <c r="A1" s="327" t="s">
        <v>242</v>
      </c>
      <c r="B1" s="83"/>
      <c r="D1" s="231"/>
      <c r="F1" s="231"/>
      <c r="H1" s="232"/>
    </row>
    <row r="2" spans="1:8" s="230" customFormat="1" ht="19.5">
      <c r="A2" s="83" t="s">
        <v>243</v>
      </c>
      <c r="B2" s="83"/>
      <c r="D2" s="231"/>
      <c r="F2" s="231"/>
      <c r="H2" s="232"/>
    </row>
    <row r="3" spans="1:8" s="230" customFormat="1" ht="13.7" customHeight="1">
      <c r="A3" s="229"/>
      <c r="B3" s="229"/>
      <c r="D3" s="231"/>
      <c r="F3" s="231"/>
      <c r="H3" s="232"/>
    </row>
    <row r="4" spans="1:8" s="230" customFormat="1" ht="15.75">
      <c r="A4" s="229"/>
      <c r="B4" s="229"/>
      <c r="D4" s="233" t="s">
        <v>202</v>
      </c>
      <c r="F4" s="233" t="str">
        <f>D4</f>
        <v>3 months</v>
      </c>
      <c r="H4" s="233"/>
    </row>
    <row r="5" spans="1:8" s="230" customFormat="1" ht="15.75">
      <c r="A5" s="229"/>
      <c r="B5" s="229"/>
      <c r="D5" s="233" t="s">
        <v>41</v>
      </c>
      <c r="F5" s="233" t="s">
        <v>41</v>
      </c>
      <c r="H5" s="233"/>
    </row>
    <row r="6" spans="1:8" ht="15.75">
      <c r="A6" s="229"/>
      <c r="D6" s="236" t="str">
        <f>'Income statement '!F7</f>
        <v>31.03.2012</v>
      </c>
      <c r="F6" s="236" t="str">
        <f>'Income statement '!H7</f>
        <v>31.03.2011</v>
      </c>
      <c r="H6" s="237"/>
    </row>
    <row r="7" spans="1:8" ht="15.75">
      <c r="A7" s="238"/>
      <c r="B7" s="238"/>
      <c r="C7" s="239"/>
      <c r="D7" s="233" t="s">
        <v>3</v>
      </c>
      <c r="F7" s="233" t="s">
        <v>3</v>
      </c>
      <c r="H7" s="233"/>
    </row>
    <row r="8" spans="1:8" ht="15.75">
      <c r="A8" s="238"/>
      <c r="B8" s="238"/>
      <c r="C8" s="239"/>
      <c r="D8" s="233" t="s">
        <v>49</v>
      </c>
      <c r="F8" s="233" t="s">
        <v>49</v>
      </c>
      <c r="H8" s="233"/>
    </row>
    <row r="9" spans="1:8" ht="15.75">
      <c r="A9" s="240" t="s">
        <v>42</v>
      </c>
      <c r="B9" s="238"/>
      <c r="C9" s="239"/>
      <c r="D9" s="180"/>
    </row>
    <row r="10" spans="1:8">
      <c r="A10" s="234" t="s">
        <v>210</v>
      </c>
      <c r="D10" s="180">
        <v>46069.728000000003</v>
      </c>
      <c r="F10" s="180">
        <v>99175.798999999999</v>
      </c>
      <c r="G10" s="243"/>
      <c r="H10" s="188"/>
    </row>
    <row r="11" spans="1:8">
      <c r="A11" s="234" t="s">
        <v>20</v>
      </c>
      <c r="D11" s="180"/>
      <c r="F11" s="180"/>
      <c r="G11" s="243"/>
      <c r="H11" s="188"/>
    </row>
    <row r="12" spans="1:8">
      <c r="B12" s="234" t="s">
        <v>9</v>
      </c>
      <c r="D12" s="188">
        <v>11482.942999999999</v>
      </c>
      <c r="F12" s="188">
        <v>10751.960999999999</v>
      </c>
      <c r="G12" s="243"/>
      <c r="H12" s="188"/>
    </row>
    <row r="13" spans="1:8">
      <c r="B13" s="234" t="s">
        <v>245</v>
      </c>
      <c r="D13" s="180">
        <v>-28</v>
      </c>
      <c r="F13" s="180">
        <v>-0.25800000000000001</v>
      </c>
      <c r="G13" s="243"/>
      <c r="H13" s="188"/>
    </row>
    <row r="14" spans="1:8" hidden="1">
      <c r="B14" s="234" t="s">
        <v>15</v>
      </c>
      <c r="D14" s="188"/>
      <c r="F14" s="188"/>
      <c r="G14" s="243"/>
      <c r="H14" s="188"/>
    </row>
    <row r="15" spans="1:8" hidden="1">
      <c r="B15" s="234" t="s">
        <v>16</v>
      </c>
      <c r="D15" s="188"/>
      <c r="F15" s="188"/>
      <c r="G15" s="243"/>
      <c r="H15" s="188"/>
    </row>
    <row r="16" spans="1:8" hidden="1">
      <c r="B16" s="234" t="s">
        <v>134</v>
      </c>
      <c r="D16" s="188"/>
      <c r="F16" s="188"/>
      <c r="G16" s="243"/>
      <c r="H16" s="188"/>
    </row>
    <row r="17" spans="1:9" hidden="1">
      <c r="B17" s="234" t="s">
        <v>54</v>
      </c>
      <c r="D17" s="183">
        <f>-'Income statement '!F24</f>
        <v>0</v>
      </c>
      <c r="F17" s="183"/>
      <c r="G17" s="243"/>
      <c r="H17" s="188"/>
      <c r="I17" s="243"/>
    </row>
    <row r="18" spans="1:9">
      <c r="D18" s="188"/>
      <c r="F18" s="188"/>
      <c r="G18" s="243"/>
      <c r="H18" s="188"/>
    </row>
    <row r="19" spans="1:9">
      <c r="A19" s="234" t="s">
        <v>21</v>
      </c>
      <c r="D19" s="186">
        <f>SUM(D10:D17)</f>
        <v>57524.671000000002</v>
      </c>
      <c r="F19" s="186">
        <f>SUM(F10:F17)</f>
        <v>109927.50199999999</v>
      </c>
      <c r="G19" s="243"/>
      <c r="H19" s="188"/>
    </row>
    <row r="20" spans="1:9">
      <c r="A20" s="234" t="s">
        <v>22</v>
      </c>
      <c r="G20" s="243"/>
      <c r="I20" s="244"/>
    </row>
    <row r="21" spans="1:9">
      <c r="B21" s="234" t="s">
        <v>10</v>
      </c>
      <c r="D21" s="180">
        <v>-9374.0049999999992</v>
      </c>
      <c r="F21" s="180">
        <v>5886.1970000000001</v>
      </c>
      <c r="G21" s="243"/>
      <c r="H21" s="188"/>
      <c r="I21" s="243"/>
    </row>
    <row r="22" spans="1:9">
      <c r="B22" s="234" t="s">
        <v>50</v>
      </c>
      <c r="D22" s="183">
        <v>-2553.6819999999998</v>
      </c>
      <c r="F22" s="183">
        <v>1021.958</v>
      </c>
      <c r="G22" s="243"/>
      <c r="H22" s="188"/>
      <c r="I22" s="244"/>
    </row>
    <row r="23" spans="1:9">
      <c r="D23" s="188"/>
      <c r="F23" s="188"/>
      <c r="G23" s="243"/>
      <c r="H23" s="188"/>
    </row>
    <row r="24" spans="1:9" hidden="1">
      <c r="A24" s="234" t="s">
        <v>46</v>
      </c>
      <c r="D24" s="180">
        <f>SUM(D19:D22)</f>
        <v>45596.984000000004</v>
      </c>
      <c r="F24" s="180">
        <f>SUM(F19:F22)</f>
        <v>116835.65699999999</v>
      </c>
      <c r="G24" s="243"/>
      <c r="H24" s="188"/>
    </row>
    <row r="25" spans="1:9" ht="13.5" hidden="1" customHeight="1">
      <c r="A25" s="234" t="s">
        <v>179</v>
      </c>
      <c r="D25" s="188"/>
      <c r="F25" s="180"/>
      <c r="G25" s="243"/>
      <c r="H25" s="188"/>
    </row>
    <row r="26" spans="1:9" ht="13.5" hidden="1" customHeight="1">
      <c r="A26" s="234" t="s">
        <v>11</v>
      </c>
      <c r="E26" s="239"/>
      <c r="F26" s="188"/>
      <c r="G26" s="243"/>
      <c r="H26" s="188"/>
    </row>
    <row r="27" spans="1:9" ht="13.5" hidden="1" customHeight="1">
      <c r="A27" s="234" t="s">
        <v>169</v>
      </c>
      <c r="D27" s="188"/>
      <c r="E27" s="239"/>
      <c r="F27" s="188"/>
      <c r="G27" s="243"/>
      <c r="H27" s="188"/>
    </row>
    <row r="28" spans="1:9" ht="13.5" hidden="1" customHeight="1">
      <c r="A28" s="234" t="s">
        <v>84</v>
      </c>
      <c r="D28" s="188"/>
      <c r="F28" s="188"/>
      <c r="G28" s="243"/>
      <c r="H28" s="188"/>
    </row>
    <row r="29" spans="1:9" ht="13.5" hidden="1" customHeight="1">
      <c r="A29" s="234" t="s">
        <v>85</v>
      </c>
      <c r="D29" s="188"/>
      <c r="F29" s="188"/>
      <c r="G29" s="243"/>
      <c r="H29" s="188"/>
    </row>
    <row r="30" spans="1:9" ht="13.5" hidden="1" customHeight="1">
      <c r="A30" s="234" t="s">
        <v>142</v>
      </c>
      <c r="D30" s="183"/>
      <c r="F30" s="183"/>
      <c r="G30" s="243"/>
      <c r="H30" s="188"/>
    </row>
    <row r="31" spans="1:9" hidden="1">
      <c r="D31" s="180"/>
      <c r="F31" s="180"/>
      <c r="G31" s="243"/>
      <c r="H31" s="188"/>
    </row>
    <row r="32" spans="1:9" ht="15.75">
      <c r="A32" s="229" t="s">
        <v>61</v>
      </c>
      <c r="D32" s="245">
        <f>SUM(D23:D30)</f>
        <v>45596.984000000004</v>
      </c>
      <c r="F32" s="245">
        <f>SUM(F23:F30)</f>
        <v>116835.65699999999</v>
      </c>
      <c r="G32" s="243"/>
      <c r="H32" s="246"/>
    </row>
    <row r="33" spans="1:8">
      <c r="D33" s="180"/>
      <c r="F33" s="180"/>
      <c r="G33" s="243"/>
      <c r="H33" s="188"/>
    </row>
    <row r="34" spans="1:8" ht="15.75">
      <c r="A34" s="229" t="s">
        <v>43</v>
      </c>
      <c r="D34" s="180"/>
      <c r="F34" s="180"/>
      <c r="G34" s="243"/>
      <c r="H34" s="188"/>
    </row>
    <row r="35" spans="1:8" hidden="1">
      <c r="A35" s="234" t="s">
        <v>140</v>
      </c>
      <c r="D35" s="180"/>
      <c r="F35" s="180"/>
      <c r="G35" s="243"/>
      <c r="H35" s="188"/>
    </row>
    <row r="36" spans="1:8" hidden="1">
      <c r="A36" s="234" t="s">
        <v>105</v>
      </c>
      <c r="D36" s="180"/>
      <c r="E36" s="180"/>
      <c r="F36" s="180"/>
      <c r="G36" s="243"/>
      <c r="H36" s="188"/>
    </row>
    <row r="37" spans="1:8" hidden="1">
      <c r="A37" s="234" t="s">
        <v>181</v>
      </c>
      <c r="D37" s="180"/>
      <c r="E37" s="180"/>
      <c r="F37" s="180"/>
      <c r="G37" s="243"/>
      <c r="H37" s="188"/>
    </row>
    <row r="38" spans="1:8" hidden="1">
      <c r="A38" s="234" t="s">
        <v>189</v>
      </c>
      <c r="D38" s="180"/>
      <c r="E38" s="180"/>
      <c r="F38" s="180"/>
      <c r="G38" s="243"/>
      <c r="H38" s="188"/>
    </row>
    <row r="39" spans="1:8" hidden="1">
      <c r="A39" s="234" t="s">
        <v>154</v>
      </c>
      <c r="D39" s="180"/>
      <c r="E39" s="180"/>
      <c r="F39" s="180"/>
      <c r="G39" s="243"/>
      <c r="H39" s="188"/>
    </row>
    <row r="40" spans="1:8" hidden="1">
      <c r="A40" s="234" t="s">
        <v>182</v>
      </c>
      <c r="D40" s="180"/>
      <c r="E40" s="180"/>
      <c r="F40" s="180"/>
      <c r="G40" s="243"/>
      <c r="H40" s="188"/>
    </row>
    <row r="41" spans="1:8">
      <c r="A41" s="234" t="s">
        <v>19</v>
      </c>
      <c r="D41" s="180">
        <v>-7867.3339999999998</v>
      </c>
      <c r="E41" s="180"/>
      <c r="F41" s="180">
        <v>-9058.1569999999992</v>
      </c>
      <c r="G41" s="243"/>
      <c r="H41" s="188"/>
    </row>
    <row r="42" spans="1:8" hidden="1">
      <c r="A42" s="234" t="s">
        <v>162</v>
      </c>
      <c r="D42" s="180"/>
      <c r="E42" s="180"/>
      <c r="F42" s="180"/>
      <c r="G42" s="243"/>
      <c r="H42" s="188"/>
    </row>
    <row r="43" spans="1:8" hidden="1">
      <c r="A43" s="234" t="s">
        <v>185</v>
      </c>
      <c r="D43" s="180"/>
      <c r="E43" s="180"/>
      <c r="F43" s="180"/>
      <c r="G43" s="243"/>
      <c r="H43" s="188"/>
    </row>
    <row r="44" spans="1:8" hidden="1">
      <c r="A44" s="234" t="s">
        <v>125</v>
      </c>
      <c r="D44" s="180"/>
      <c r="E44" s="180"/>
      <c r="F44" s="180"/>
      <c r="G44" s="243"/>
      <c r="H44" s="188"/>
    </row>
    <row r="45" spans="1:8">
      <c r="A45" s="234" t="s">
        <v>18</v>
      </c>
      <c r="D45" s="180">
        <v>28</v>
      </c>
      <c r="E45" s="180"/>
      <c r="F45" s="180">
        <v>0.26500000000000001</v>
      </c>
      <c r="G45" s="243"/>
      <c r="H45" s="188"/>
    </row>
    <row r="46" spans="1:8" hidden="1">
      <c r="A46" s="234" t="s">
        <v>180</v>
      </c>
      <c r="D46" s="180"/>
      <c r="E46" s="180"/>
      <c r="F46" s="180"/>
      <c r="G46" s="243"/>
      <c r="H46" s="188"/>
    </row>
    <row r="47" spans="1:8" hidden="1">
      <c r="A47" s="234" t="s">
        <v>163</v>
      </c>
      <c r="D47" s="180"/>
      <c r="E47" s="180"/>
      <c r="F47" s="180"/>
      <c r="G47" s="243"/>
      <c r="H47" s="188"/>
    </row>
    <row r="48" spans="1:8" hidden="1">
      <c r="A48" s="234" t="s">
        <v>141</v>
      </c>
      <c r="D48" s="180"/>
      <c r="E48" s="180"/>
      <c r="F48" s="180"/>
      <c r="G48" s="243"/>
      <c r="H48" s="188"/>
    </row>
    <row r="49" spans="1:8" hidden="1">
      <c r="A49" s="234" t="s">
        <v>13</v>
      </c>
      <c r="D49" s="180"/>
      <c r="E49" s="180"/>
      <c r="F49" s="180"/>
      <c r="G49" s="243"/>
      <c r="H49" s="188"/>
    </row>
    <row r="50" spans="1:8" hidden="1">
      <c r="A50" s="234" t="s">
        <v>17</v>
      </c>
      <c r="D50" s="188"/>
      <c r="E50" s="180"/>
      <c r="F50" s="188"/>
      <c r="G50" s="243"/>
      <c r="H50" s="188"/>
    </row>
    <row r="51" spans="1:8" hidden="1">
      <c r="A51" s="234" t="s">
        <v>104</v>
      </c>
      <c r="D51" s="188"/>
      <c r="E51" s="180"/>
      <c r="F51" s="188"/>
      <c r="G51" s="243"/>
      <c r="H51" s="188"/>
    </row>
    <row r="52" spans="1:8" hidden="1">
      <c r="A52" s="234" t="s">
        <v>166</v>
      </c>
      <c r="D52" s="188"/>
      <c r="E52" s="180"/>
      <c r="F52" s="188"/>
      <c r="G52" s="243"/>
      <c r="H52" s="188"/>
    </row>
    <row r="53" spans="1:8" hidden="1" outlineLevel="1">
      <c r="A53" s="234" t="s">
        <v>165</v>
      </c>
      <c r="D53" s="188">
        <v>0</v>
      </c>
      <c r="E53" s="180"/>
      <c r="F53" s="188">
        <v>0</v>
      </c>
      <c r="G53" s="243"/>
      <c r="H53" s="188"/>
    </row>
    <row r="54" spans="1:8" collapsed="1">
      <c r="D54" s="186"/>
      <c r="E54" s="180"/>
      <c r="F54" s="186"/>
      <c r="G54" s="243"/>
      <c r="H54" s="188"/>
    </row>
    <row r="55" spans="1:8" ht="15.75">
      <c r="A55" s="229" t="s">
        <v>226</v>
      </c>
      <c r="D55" s="245">
        <f>SUM(D35:D53)</f>
        <v>-7839.3339999999998</v>
      </c>
      <c r="F55" s="245">
        <f>SUM(F35:F54)</f>
        <v>-9057.8919999999998</v>
      </c>
      <c r="G55" s="243"/>
      <c r="H55" s="246"/>
    </row>
    <row r="56" spans="1:8" ht="15.75">
      <c r="A56" s="229"/>
      <c r="B56" s="229"/>
      <c r="D56" s="180"/>
      <c r="F56" s="180"/>
      <c r="G56" s="243"/>
      <c r="H56" s="188"/>
    </row>
    <row r="57" spans="1:8" ht="15.75">
      <c r="A57" s="229" t="s">
        <v>44</v>
      </c>
      <c r="D57" s="180"/>
      <c r="F57" s="180"/>
      <c r="G57" s="243"/>
      <c r="H57" s="188"/>
    </row>
    <row r="58" spans="1:8">
      <c r="A58" s="234" t="s">
        <v>215</v>
      </c>
      <c r="D58" s="180">
        <v>-10923.031999999999</v>
      </c>
      <c r="F58" s="180">
        <v>-20405.960999999999</v>
      </c>
      <c r="G58" s="243"/>
      <c r="H58" s="188"/>
    </row>
    <row r="59" spans="1:8" hidden="1">
      <c r="A59" s="234" t="s">
        <v>45</v>
      </c>
      <c r="D59" s="180"/>
      <c r="F59" s="180"/>
      <c r="G59" s="243"/>
      <c r="H59" s="188"/>
    </row>
    <row r="60" spans="1:8" hidden="1">
      <c r="A60" s="234" t="s">
        <v>135</v>
      </c>
      <c r="D60" s="180"/>
      <c r="F60" s="180"/>
      <c r="G60" s="243"/>
      <c r="H60" s="188"/>
    </row>
    <row r="61" spans="1:8" hidden="1">
      <c r="A61" s="234" t="s">
        <v>188</v>
      </c>
      <c r="D61" s="180"/>
      <c r="F61" s="180"/>
      <c r="G61" s="243"/>
      <c r="H61" s="188"/>
    </row>
    <row r="62" spans="1:8" hidden="1">
      <c r="A62" s="234" t="s">
        <v>55</v>
      </c>
      <c r="D62" s="180"/>
      <c r="F62" s="180"/>
      <c r="G62" s="243"/>
      <c r="H62" s="188"/>
    </row>
    <row r="63" spans="1:8" hidden="1">
      <c r="A63" s="234" t="s">
        <v>184</v>
      </c>
      <c r="D63" s="180"/>
      <c r="F63" s="180"/>
      <c r="G63" s="243"/>
      <c r="H63" s="188"/>
    </row>
    <row r="64" spans="1:8">
      <c r="A64" s="234" t="s">
        <v>136</v>
      </c>
      <c r="D64" s="180">
        <v>0</v>
      </c>
      <c r="F64" s="180">
        <v>-280681.08399999997</v>
      </c>
      <c r="G64" s="243"/>
      <c r="H64" s="188"/>
    </row>
    <row r="65" spans="1:10" hidden="1">
      <c r="A65" s="234" t="s">
        <v>76</v>
      </c>
      <c r="D65" s="180"/>
      <c r="F65" s="180"/>
      <c r="G65" s="243"/>
      <c r="H65" s="188"/>
    </row>
    <row r="66" spans="1:10" hidden="1">
      <c r="A66" s="234" t="s">
        <v>12</v>
      </c>
      <c r="D66" s="188"/>
      <c r="F66" s="188"/>
      <c r="G66" s="243"/>
      <c r="H66" s="188"/>
    </row>
    <row r="67" spans="1:10" hidden="1">
      <c r="A67" s="234" t="s">
        <v>164</v>
      </c>
      <c r="D67" s="183">
        <v>0</v>
      </c>
      <c r="F67" s="183">
        <v>0</v>
      </c>
      <c r="G67" s="243"/>
      <c r="H67" s="188"/>
    </row>
    <row r="68" spans="1:10">
      <c r="D68" s="186"/>
      <c r="F68" s="186"/>
      <c r="G68" s="243"/>
      <c r="H68" s="188"/>
    </row>
    <row r="69" spans="1:10" ht="15.75">
      <c r="A69" s="229" t="s">
        <v>176</v>
      </c>
      <c r="D69" s="245">
        <f>SUM(D58:D67)</f>
        <v>-10923.031999999999</v>
      </c>
      <c r="F69" s="245">
        <f>SUM(F58:F68)</f>
        <v>-301087.04499999998</v>
      </c>
      <c r="G69" s="243"/>
      <c r="H69" s="246"/>
    </row>
    <row r="70" spans="1:10" ht="15.75" outlineLevel="1">
      <c r="A70" s="229"/>
      <c r="B70" s="229"/>
      <c r="D70" s="180"/>
      <c r="F70" s="180"/>
      <c r="G70" s="243"/>
      <c r="H70" s="188"/>
    </row>
    <row r="71" spans="1:10" outlineLevel="1">
      <c r="A71" s="234" t="s">
        <v>51</v>
      </c>
      <c r="D71" s="180">
        <f>D32+D55+D69</f>
        <v>26834.618000000002</v>
      </c>
      <c r="F71" s="180">
        <f>F32+F55+F69</f>
        <v>-193309.28</v>
      </c>
      <c r="G71" s="243"/>
      <c r="H71" s="188"/>
    </row>
    <row r="72" spans="1:10" hidden="1" outlineLevel="1">
      <c r="A72" s="234" t="s">
        <v>69</v>
      </c>
      <c r="D72" s="180">
        <v>0</v>
      </c>
      <c r="F72" s="180">
        <v>0</v>
      </c>
      <c r="G72" s="243"/>
      <c r="H72" s="188"/>
      <c r="J72" s="235" t="s">
        <v>170</v>
      </c>
    </row>
    <row r="73" spans="1:10" outlineLevel="1">
      <c r="A73" s="234" t="s">
        <v>128</v>
      </c>
      <c r="D73" s="183">
        <v>327004.46999999997</v>
      </c>
      <c r="F73" s="183">
        <v>477995.516</v>
      </c>
      <c r="G73" s="243"/>
      <c r="H73" s="188"/>
    </row>
    <row r="74" spans="1:10" outlineLevel="1">
      <c r="D74" s="188"/>
      <c r="F74" s="188"/>
      <c r="G74" s="243"/>
      <c r="H74" s="188"/>
    </row>
    <row r="75" spans="1:10" ht="16.5" outlineLevel="1" thickBot="1">
      <c r="A75" s="229" t="s">
        <v>129</v>
      </c>
      <c r="D75" s="247">
        <f>SUM(D71:D73)</f>
        <v>353839.08799999999</v>
      </c>
      <c r="F75" s="247">
        <f>SUM(F71:F74)</f>
        <v>284686.23600000003</v>
      </c>
      <c r="G75" s="243"/>
      <c r="H75" s="246"/>
    </row>
    <row r="76" spans="1:10" ht="16.5" outlineLevel="1" thickTop="1">
      <c r="A76" s="240"/>
      <c r="B76" s="240"/>
      <c r="C76" s="248"/>
      <c r="D76" s="180"/>
      <c r="F76" s="180"/>
      <c r="G76" s="243"/>
      <c r="H76" s="188"/>
      <c r="I76" s="239"/>
      <c r="J76" s="239"/>
    </row>
    <row r="77" spans="1:10" ht="15.75" outlineLevel="1">
      <c r="A77" s="240" t="s">
        <v>23</v>
      </c>
      <c r="B77" s="240"/>
      <c r="C77" s="248"/>
      <c r="D77" s="180"/>
      <c r="F77" s="180"/>
      <c r="G77" s="243"/>
      <c r="H77" s="188"/>
      <c r="I77" s="239"/>
      <c r="J77" s="239"/>
    </row>
    <row r="78" spans="1:10" ht="15.75" outlineLevel="1">
      <c r="A78" s="240"/>
      <c r="B78" s="238" t="s">
        <v>47</v>
      </c>
      <c r="C78" s="248"/>
      <c r="D78" s="188">
        <f>19066.908+318270.092+16502.092</f>
        <v>353839.092</v>
      </c>
      <c r="F78" s="188">
        <f>18269.458+241209.542+25207.235</f>
        <v>284686.23499999999</v>
      </c>
      <c r="G78" s="243"/>
      <c r="H78" s="188"/>
      <c r="I78" s="239"/>
      <c r="J78" s="188"/>
    </row>
    <row r="79" spans="1:10" ht="15.75" hidden="1" outlineLevel="1">
      <c r="A79" s="240"/>
      <c r="B79" s="238" t="s">
        <v>52</v>
      </c>
      <c r="C79" s="248"/>
      <c r="D79" s="180"/>
      <c r="F79" s="180">
        <v>0</v>
      </c>
      <c r="G79" s="243"/>
      <c r="H79" s="188"/>
      <c r="I79" s="239"/>
      <c r="J79" s="188"/>
    </row>
    <row r="80" spans="1:10" ht="15.75" hidden="1" outlineLevel="1">
      <c r="A80" s="240"/>
      <c r="B80" s="238" t="s">
        <v>53</v>
      </c>
      <c r="C80" s="248"/>
      <c r="D80" s="188"/>
      <c r="F80" s="188">
        <v>0</v>
      </c>
      <c r="G80" s="243"/>
      <c r="H80" s="188"/>
      <c r="I80" s="239"/>
      <c r="J80" s="188"/>
    </row>
    <row r="81" spans="1:10" ht="12.75" hidden="1" customHeight="1" outlineLevel="1">
      <c r="A81" s="240"/>
      <c r="B81" s="238" t="s">
        <v>59</v>
      </c>
      <c r="C81" s="248"/>
      <c r="D81" s="183"/>
      <c r="F81" s="183">
        <v>0</v>
      </c>
      <c r="G81" s="243"/>
      <c r="H81" s="188"/>
      <c r="I81" s="239"/>
      <c r="J81" s="188"/>
    </row>
    <row r="82" spans="1:10" ht="15.75" outlineLevel="1">
      <c r="A82" s="240"/>
      <c r="B82" s="238"/>
      <c r="C82" s="248"/>
      <c r="D82" s="188"/>
      <c r="E82" s="243"/>
      <c r="F82" s="188"/>
      <c r="G82" s="243"/>
      <c r="H82" s="188"/>
      <c r="I82" s="239"/>
      <c r="J82" s="188"/>
    </row>
    <row r="83" spans="1:10" ht="16.5" outlineLevel="1" thickBot="1">
      <c r="A83" s="240"/>
      <c r="B83" s="238"/>
      <c r="C83" s="248"/>
      <c r="D83" s="247">
        <f>SUM(D78:D81)</f>
        <v>353839.092</v>
      </c>
      <c r="F83" s="247">
        <f>SUM(F78:F82)</f>
        <v>284686.23499999999</v>
      </c>
      <c r="G83" s="243"/>
      <c r="H83" s="246"/>
      <c r="I83" s="249"/>
      <c r="J83" s="246"/>
    </row>
    <row r="84" spans="1:10" ht="16.5" thickTop="1">
      <c r="A84" s="240"/>
      <c r="B84" s="238"/>
      <c r="C84" s="248"/>
      <c r="D84" s="246"/>
      <c r="E84" s="250"/>
      <c r="F84" s="246"/>
      <c r="H84" s="246"/>
      <c r="I84" s="239"/>
      <c r="J84" s="239"/>
    </row>
    <row r="85" spans="1:10" ht="15.75">
      <c r="A85" s="251" t="s">
        <v>234</v>
      </c>
      <c r="B85" s="238"/>
      <c r="C85" s="248"/>
      <c r="D85" s="246"/>
      <c r="F85" s="246"/>
      <c r="H85" s="246"/>
    </row>
    <row r="86" spans="1:10" ht="15.75">
      <c r="A86" s="251" t="s">
        <v>233</v>
      </c>
      <c r="B86" s="238"/>
      <c r="C86" s="248"/>
      <c r="D86" s="246"/>
      <c r="F86" s="246"/>
      <c r="H86" s="246"/>
    </row>
    <row r="97" spans="4:8" ht="15.75">
      <c r="D97" s="246"/>
      <c r="F97" s="246"/>
      <c r="H97" s="246"/>
    </row>
  </sheetData>
  <customSheetViews>
    <customSheetView guid="{6C31F775-BFF7-44DB-B4E3-3FAF5084B5DB}" scale="90" showPageBreaks="1" topLeftCell="A41">
      <selection activeCell="G68" sqref="G68"/>
      <pageMargins left="0.75" right="0.5" top="1" bottom="0.5" header="0.5" footer="0.25"/>
      <pageSetup paperSize="9" scale="75" orientation="portrait" r:id="rId1"/>
      <headerFooter alignWithMargins="0">
        <oddHeader xml:space="preserve">&amp;L&amp;"Courier New,Regular"&amp;12&amp;UMMC Corporation Berhad (30245-H)                                        Page 4 of 18
</oddHeader>
      </headerFooter>
    </customSheetView>
    <customSheetView guid="{0D394D9C-A6D9-4586-A725-6CEF396CB5E6}" scale="90" printArea="1" hiddenRows="1">
      <selection activeCell="A48" sqref="A48:IV48"/>
      <pageMargins left="0.75" right="0.5" top="1" bottom="0.5" header="0.5" footer="0.25"/>
      <pageSetup paperSize="9" scale="75" orientation="portrait" r:id="rId2"/>
      <headerFooter alignWithMargins="0">
        <oddHeader xml:space="preserve">&amp;L&amp;"Courier New,Regular"&amp;12&amp;UMMC Corporation Berhad (30245-H)                                        Page 4 of 18
</oddHeader>
      </headerFooter>
    </customSheetView>
    <customSheetView guid="{5F0A7E01-BF9B-4327-B2A0-B7E48842F985}" scale="90" hiddenRows="1">
      <selection activeCell="A48" sqref="A48:IV48"/>
      <pageMargins left="0.75" right="0.5" top="1" bottom="0.5" header="0.5" footer="0.25"/>
      <pageSetup paperSize="9" scale="75" orientation="portrait" r:id="rId3"/>
      <headerFooter alignWithMargins="0">
        <oddHeader xml:space="preserve">&amp;L&amp;"Courier New,Regular"&amp;12&amp;UMMC Corporation Berhad (30245-H)                                        Page 4 of 18
</oddHeader>
      </headerFooter>
    </customSheetView>
    <customSheetView guid="{3C97500B-C740-416A-A2A5-ABAB29E29F27}" showPageBreaks="1" fitToPage="1" printArea="1" hiddenRows="1">
      <selection activeCell="C19" sqref="C19"/>
      <pageMargins left="0.5" right="0.32" top="1" bottom="0.5" header="0.5" footer="0.25"/>
      <pageSetup paperSize="9" scale="79" orientation="portrait" cellComments="asDisplayed" r:id="rId4"/>
      <headerFooter>
        <oddHeader xml:space="preserve">&amp;L&amp;"Courier New,Regular"&amp;12&amp;UGas Malaysia Berhad (240409-T)                                                Page 5 of 27
</oddHeader>
      </headerFooter>
    </customSheetView>
  </customSheetViews>
  <pageMargins left="0.5" right="0.32" top="1" bottom="0.5" header="0.5" footer="0.25"/>
  <pageSetup paperSize="9" scale="79" pageOrder="overThenDown" orientation="portrait" cellComments="asDisplayed" r:id="rId5"/>
  <headerFooter differentOddEven="1">
    <oddHeader xml:space="preserve">&amp;L&amp;"Courier New,Regular"&amp;12&amp;UGas Malaysia Berhad (240409-T)                                                Page 5 of 19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97"/>
  <sheetViews>
    <sheetView showWhiteSpace="0" zoomScaleSheetLayoutView="90" workbookViewId="0">
      <selection activeCell="D71" sqref="D71"/>
    </sheetView>
  </sheetViews>
  <sheetFormatPr defaultRowHeight="13.5" outlineLevelRow="1"/>
  <cols>
    <col min="1" max="1" width="4" style="89" customWidth="1"/>
    <col min="2" max="2" width="2.5703125" style="89" customWidth="1"/>
    <col min="3" max="3" width="79.140625" style="90" customWidth="1"/>
    <col min="4" max="4" width="16" style="96" customWidth="1"/>
    <col min="5" max="5" width="3.42578125" style="90" customWidth="1"/>
    <col min="6" max="6" width="17.5703125" style="96" customWidth="1"/>
    <col min="7" max="7" width="14.85546875" style="90" bestFit="1" customWidth="1"/>
    <col min="8" max="8" width="15" style="97" bestFit="1" customWidth="1"/>
    <col min="9" max="9" width="12.7109375" style="90" bestFit="1" customWidth="1"/>
    <col min="10" max="10" width="12.42578125" style="90" bestFit="1" customWidth="1"/>
    <col min="11" max="16384" width="9.140625" style="90"/>
  </cols>
  <sheetData>
    <row r="1" spans="1:8" s="85" customFormat="1" ht="19.5">
      <c r="A1" s="83" t="s">
        <v>131</v>
      </c>
      <c r="B1" s="84"/>
      <c r="D1" s="86"/>
      <c r="F1" s="86"/>
      <c r="H1" s="87"/>
    </row>
    <row r="2" spans="1:8" s="85" customFormat="1" ht="19.5">
      <c r="A2" s="83" t="s">
        <v>206</v>
      </c>
      <c r="B2" s="84"/>
      <c r="D2" s="86"/>
      <c r="F2" s="86"/>
      <c r="H2" s="87"/>
    </row>
    <row r="3" spans="1:8" s="85" customFormat="1" ht="13.7" customHeight="1">
      <c r="A3" s="83"/>
      <c r="B3" s="84"/>
      <c r="D3" s="86"/>
      <c r="F3" s="86"/>
      <c r="H3" s="87"/>
    </row>
    <row r="4" spans="1:8" s="85" customFormat="1">
      <c r="A4" s="84"/>
      <c r="B4" s="84"/>
      <c r="D4" s="88" t="s">
        <v>202</v>
      </c>
      <c r="F4" s="88" t="str">
        <f>D4</f>
        <v>3 months</v>
      </c>
      <c r="H4" s="88"/>
    </row>
    <row r="5" spans="1:8" s="85" customFormat="1">
      <c r="A5" s="84"/>
      <c r="B5" s="84"/>
      <c r="D5" s="88" t="s">
        <v>41</v>
      </c>
      <c r="F5" s="88" t="s">
        <v>41</v>
      </c>
      <c r="H5" s="88"/>
    </row>
    <row r="6" spans="1:8">
      <c r="A6" s="84"/>
      <c r="D6" s="91" t="str">
        <f>'Income statement '!F7</f>
        <v>31.03.2012</v>
      </c>
      <c r="F6" s="91" t="str">
        <f>'Income statement '!H7</f>
        <v>31.03.2011</v>
      </c>
      <c r="H6" s="92"/>
    </row>
    <row r="7" spans="1:8">
      <c r="A7" s="93"/>
      <c r="B7" s="93"/>
      <c r="C7" s="94"/>
      <c r="D7" s="88" t="s">
        <v>3</v>
      </c>
      <c r="F7" s="88" t="s">
        <v>3</v>
      </c>
      <c r="H7" s="88"/>
    </row>
    <row r="8" spans="1:8">
      <c r="A8" s="93"/>
      <c r="B8" s="93"/>
      <c r="C8" s="94"/>
      <c r="D8" s="88" t="s">
        <v>49</v>
      </c>
      <c r="F8" s="88" t="s">
        <v>49</v>
      </c>
      <c r="H8" s="88"/>
    </row>
    <row r="9" spans="1:8" hidden="1">
      <c r="A9" s="95" t="s">
        <v>42</v>
      </c>
      <c r="B9" s="93"/>
      <c r="C9" s="94"/>
    </row>
    <row r="10" spans="1:8" hidden="1">
      <c r="A10" s="89" t="s">
        <v>167</v>
      </c>
      <c r="D10" s="70">
        <v>42119.453000000001</v>
      </c>
      <c r="F10" s="70">
        <v>99175.798999999999</v>
      </c>
      <c r="G10" s="98">
        <f>F10-'Income statement '!H26</f>
        <v>9.9999998928979039E-4</v>
      </c>
      <c r="H10" s="72"/>
    </row>
    <row r="11" spans="1:8" hidden="1">
      <c r="A11" s="89" t="s">
        <v>20</v>
      </c>
      <c r="D11" s="70"/>
      <c r="F11" s="70"/>
      <c r="G11" s="98"/>
      <c r="H11" s="72"/>
    </row>
    <row r="12" spans="1:8" hidden="1">
      <c r="B12" s="89" t="s">
        <v>9</v>
      </c>
      <c r="D12" s="72">
        <v>11482.942999999999</v>
      </c>
      <c r="F12" s="72">
        <v>10751.960999999999</v>
      </c>
      <c r="G12" s="98"/>
      <c r="H12" s="72"/>
    </row>
    <row r="13" spans="1:8" hidden="1">
      <c r="B13" s="89" t="s">
        <v>203</v>
      </c>
      <c r="D13" s="70">
        <v>100.68300000000001</v>
      </c>
      <c r="F13" s="70">
        <v>-0.25800000000000001</v>
      </c>
      <c r="G13" s="98"/>
      <c r="H13" s="72"/>
    </row>
    <row r="14" spans="1:8" hidden="1">
      <c r="B14" s="89" t="s">
        <v>15</v>
      </c>
      <c r="D14" s="72"/>
      <c r="F14" s="72"/>
      <c r="G14" s="98"/>
      <c r="H14" s="72"/>
    </row>
    <row r="15" spans="1:8" hidden="1">
      <c r="B15" s="89" t="s">
        <v>16</v>
      </c>
      <c r="D15" s="72"/>
      <c r="F15" s="72"/>
      <c r="G15" s="98"/>
      <c r="H15" s="72"/>
    </row>
    <row r="16" spans="1:8" hidden="1">
      <c r="B16" s="89" t="s">
        <v>134</v>
      </c>
      <c r="D16" s="72"/>
      <c r="F16" s="72"/>
      <c r="G16" s="98"/>
      <c r="H16" s="72"/>
    </row>
    <row r="17" spans="1:9" hidden="1">
      <c r="B17" s="89" t="s">
        <v>54</v>
      </c>
      <c r="D17" s="71">
        <f>-'Income statement '!F24</f>
        <v>0</v>
      </c>
      <c r="F17" s="71"/>
      <c r="G17" s="98"/>
      <c r="H17" s="72"/>
      <c r="I17" s="98"/>
    </row>
    <row r="18" spans="1:9" hidden="1">
      <c r="D18" s="72"/>
      <c r="F18" s="72"/>
      <c r="G18" s="98"/>
      <c r="H18" s="72"/>
    </row>
    <row r="19" spans="1:9" hidden="1">
      <c r="A19" s="89" t="s">
        <v>21</v>
      </c>
      <c r="D19" s="70">
        <f>SUM(D10:D17)</f>
        <v>53703.078999999998</v>
      </c>
      <c r="F19" s="70">
        <f>SUM(F10:F17)</f>
        <v>109927.50199999999</v>
      </c>
      <c r="G19" s="98"/>
      <c r="H19" s="72">
        <v>-2889252.4980000001</v>
      </c>
    </row>
    <row r="20" spans="1:9" hidden="1">
      <c r="A20" s="89" t="s">
        <v>22</v>
      </c>
      <c r="G20" s="98"/>
      <c r="I20" s="99"/>
    </row>
    <row r="21" spans="1:9" hidden="1">
      <c r="B21" s="89" t="s">
        <v>10</v>
      </c>
      <c r="D21" s="70">
        <v>-9374.0049999999992</v>
      </c>
      <c r="F21" s="70">
        <v>5886.1970000000001</v>
      </c>
      <c r="G21" s="98"/>
      <c r="H21" s="72"/>
      <c r="I21" s="98"/>
    </row>
    <row r="22" spans="1:9" hidden="1">
      <c r="B22" s="89" t="s">
        <v>50</v>
      </c>
      <c r="D22" s="71">
        <v>1396.5930000000001</v>
      </c>
      <c r="F22" s="71">
        <v>1021.958</v>
      </c>
      <c r="G22" s="98"/>
      <c r="H22" s="72"/>
      <c r="I22" s="99"/>
    </row>
    <row r="23" spans="1:9" hidden="1">
      <c r="D23" s="72"/>
      <c r="F23" s="72"/>
      <c r="G23" s="98"/>
      <c r="H23" s="72"/>
    </row>
    <row r="24" spans="1:9" hidden="1">
      <c r="A24" s="89" t="s">
        <v>46</v>
      </c>
      <c r="D24" s="70">
        <f>SUM(D19:D22)</f>
        <v>45725.667000000001</v>
      </c>
      <c r="F24" s="70">
        <f>SUM(F19:F22)</f>
        <v>116835.65699999999</v>
      </c>
      <c r="G24" s="98"/>
      <c r="H24" s="72">
        <v>-2023529.3430000001</v>
      </c>
    </row>
    <row r="25" spans="1:9" hidden="1">
      <c r="A25" s="89" t="s">
        <v>179</v>
      </c>
      <c r="D25" s="72"/>
      <c r="F25" s="70"/>
      <c r="G25" s="98"/>
      <c r="H25" s="72"/>
    </row>
    <row r="26" spans="1:9" hidden="1">
      <c r="A26" s="89" t="s">
        <v>11</v>
      </c>
      <c r="E26" s="94"/>
      <c r="F26" s="72"/>
      <c r="G26" s="98"/>
      <c r="H26" s="72"/>
    </row>
    <row r="27" spans="1:9" hidden="1">
      <c r="A27" s="89" t="s">
        <v>169</v>
      </c>
      <c r="D27" s="72"/>
      <c r="E27" s="94"/>
      <c r="F27" s="72"/>
      <c r="G27" s="98"/>
      <c r="H27" s="72"/>
    </row>
    <row r="28" spans="1:9" hidden="1">
      <c r="A28" s="89" t="s">
        <v>84</v>
      </c>
      <c r="D28" s="72"/>
      <c r="F28" s="72"/>
      <c r="G28" s="98"/>
      <c r="H28" s="72"/>
    </row>
    <row r="29" spans="1:9" hidden="1">
      <c r="A29" s="89" t="s">
        <v>85</v>
      </c>
      <c r="D29" s="72"/>
      <c r="F29" s="72"/>
      <c r="G29" s="98"/>
      <c r="H29" s="72"/>
    </row>
    <row r="30" spans="1:9" hidden="1">
      <c r="A30" s="89" t="s">
        <v>142</v>
      </c>
      <c r="D30" s="71"/>
      <c r="F30" s="71"/>
      <c r="G30" s="98"/>
      <c r="H30" s="72"/>
    </row>
    <row r="31" spans="1:9" hidden="1">
      <c r="D31" s="70"/>
      <c r="F31" s="70"/>
      <c r="G31" s="98"/>
      <c r="H31" s="72"/>
    </row>
    <row r="32" spans="1:9" hidden="1">
      <c r="A32" s="84" t="s">
        <v>61</v>
      </c>
      <c r="D32" s="100">
        <f>SUM(D23:D30)</f>
        <v>45725.667000000001</v>
      </c>
      <c r="F32" s="100">
        <f>SUM(F23:F30)</f>
        <v>116835.65699999999</v>
      </c>
      <c r="G32" s="98">
        <f>D32-'[9]Cash flow (announcement)'!$D$33</f>
        <v>-2867764.3330000001</v>
      </c>
      <c r="H32" s="101">
        <v>-1617626.3430000001</v>
      </c>
    </row>
    <row r="33" spans="1:8" hidden="1">
      <c r="D33" s="70"/>
      <c r="F33" s="70"/>
      <c r="G33" s="98"/>
      <c r="H33" s="72"/>
    </row>
    <row r="34" spans="1:8" hidden="1">
      <c r="A34" s="84" t="s">
        <v>43</v>
      </c>
      <c r="D34" s="70"/>
      <c r="F34" s="70"/>
      <c r="G34" s="98"/>
      <c r="H34" s="72"/>
    </row>
    <row r="35" spans="1:8" hidden="1">
      <c r="A35" s="89" t="s">
        <v>140</v>
      </c>
      <c r="D35" s="70"/>
      <c r="F35" s="70"/>
      <c r="G35" s="98"/>
      <c r="H35" s="72"/>
    </row>
    <row r="36" spans="1:8" hidden="1">
      <c r="A36" s="89" t="s">
        <v>105</v>
      </c>
      <c r="D36" s="70"/>
      <c r="E36" s="70"/>
      <c r="F36" s="70"/>
      <c r="G36" s="98"/>
      <c r="H36" s="72"/>
    </row>
    <row r="37" spans="1:8" hidden="1">
      <c r="A37" s="89" t="s">
        <v>181</v>
      </c>
      <c r="D37" s="70"/>
      <c r="E37" s="70"/>
      <c r="F37" s="70"/>
      <c r="G37" s="98"/>
      <c r="H37" s="72"/>
    </row>
    <row r="38" spans="1:8" hidden="1">
      <c r="A38" s="89" t="s">
        <v>189</v>
      </c>
      <c r="D38" s="70"/>
      <c r="E38" s="70"/>
      <c r="F38" s="70"/>
      <c r="G38" s="98"/>
      <c r="H38" s="72"/>
    </row>
    <row r="39" spans="1:8" hidden="1">
      <c r="A39" s="89" t="s">
        <v>154</v>
      </c>
      <c r="D39" s="70"/>
      <c r="E39" s="70"/>
      <c r="F39" s="70"/>
      <c r="G39" s="98"/>
      <c r="H39" s="72"/>
    </row>
    <row r="40" spans="1:8" hidden="1">
      <c r="A40" s="89" t="s">
        <v>182</v>
      </c>
      <c r="D40" s="70"/>
      <c r="E40" s="70"/>
      <c r="F40" s="70"/>
      <c r="G40" s="98"/>
      <c r="H40" s="72"/>
    </row>
    <row r="41" spans="1:8" hidden="1">
      <c r="A41" s="89" t="s">
        <v>19</v>
      </c>
      <c r="D41" s="70">
        <v>-7867.3339999999998</v>
      </c>
      <c r="E41" s="70"/>
      <c r="F41" s="70">
        <v>-9058.1569999999992</v>
      </c>
      <c r="G41" s="98"/>
      <c r="H41" s="72"/>
    </row>
    <row r="42" spans="1:8" hidden="1">
      <c r="A42" s="89" t="s">
        <v>162</v>
      </c>
      <c r="D42" s="70"/>
      <c r="E42" s="70"/>
      <c r="F42" s="70"/>
      <c r="G42" s="98"/>
      <c r="H42" s="72"/>
    </row>
    <row r="43" spans="1:8" hidden="1">
      <c r="A43" s="89" t="s">
        <v>185</v>
      </c>
      <c r="D43" s="70"/>
      <c r="E43" s="70"/>
      <c r="F43" s="70"/>
      <c r="G43" s="98"/>
      <c r="H43" s="72"/>
    </row>
    <row r="44" spans="1:8" hidden="1">
      <c r="A44" s="89" t="s">
        <v>125</v>
      </c>
      <c r="D44" s="70"/>
      <c r="E44" s="70"/>
      <c r="F44" s="70"/>
      <c r="G44" s="98"/>
      <c r="H44" s="72"/>
    </row>
    <row r="45" spans="1:8" hidden="1">
      <c r="A45" s="89" t="s">
        <v>18</v>
      </c>
      <c r="D45" s="70">
        <v>-100.679</v>
      </c>
      <c r="E45" s="70"/>
      <c r="F45" s="70">
        <v>0.26500000000000001</v>
      </c>
      <c r="G45" s="98"/>
      <c r="H45" s="72"/>
    </row>
    <row r="46" spans="1:8" hidden="1">
      <c r="A46" s="89" t="s">
        <v>180</v>
      </c>
      <c r="D46" s="70"/>
      <c r="E46" s="70"/>
      <c r="F46" s="70"/>
      <c r="G46" s="98"/>
      <c r="H46" s="72"/>
    </row>
    <row r="47" spans="1:8" hidden="1">
      <c r="A47" s="89" t="s">
        <v>163</v>
      </c>
      <c r="D47" s="70"/>
      <c r="E47" s="70"/>
      <c r="F47" s="70"/>
      <c r="G47" s="98"/>
      <c r="H47" s="72"/>
    </row>
    <row r="48" spans="1:8" hidden="1">
      <c r="A48" s="89" t="s">
        <v>141</v>
      </c>
      <c r="D48" s="70"/>
      <c r="E48" s="70"/>
      <c r="F48" s="70"/>
      <c r="G48" s="98"/>
      <c r="H48" s="72"/>
    </row>
    <row r="49" spans="1:8" hidden="1">
      <c r="A49" s="89" t="s">
        <v>13</v>
      </c>
      <c r="D49" s="70"/>
      <c r="E49" s="70"/>
      <c r="F49" s="70"/>
      <c r="G49" s="98"/>
      <c r="H49" s="72"/>
    </row>
    <row r="50" spans="1:8" hidden="1">
      <c r="A50" s="89" t="s">
        <v>17</v>
      </c>
      <c r="D50" s="72"/>
      <c r="E50" s="70"/>
      <c r="F50" s="72"/>
      <c r="G50" s="98"/>
      <c r="H50" s="72"/>
    </row>
    <row r="51" spans="1:8" hidden="1">
      <c r="A51" s="89" t="s">
        <v>104</v>
      </c>
      <c r="D51" s="72"/>
      <c r="E51" s="70"/>
      <c r="F51" s="72"/>
      <c r="G51" s="98"/>
      <c r="H51" s="72"/>
    </row>
    <row r="52" spans="1:8" hidden="1">
      <c r="A52" s="89" t="s">
        <v>166</v>
      </c>
      <c r="D52" s="72"/>
      <c r="E52" s="70"/>
      <c r="F52" s="72"/>
      <c r="G52" s="98"/>
      <c r="H52" s="72"/>
    </row>
    <row r="53" spans="1:8" hidden="1" outlineLevel="1">
      <c r="A53" s="89" t="s">
        <v>165</v>
      </c>
      <c r="D53" s="72">
        <v>0</v>
      </c>
      <c r="E53" s="70"/>
      <c r="F53" s="72">
        <v>0</v>
      </c>
      <c r="G53" s="98"/>
      <c r="H53" s="72"/>
    </row>
    <row r="54" spans="1:8" hidden="1">
      <c r="D54" s="122"/>
      <c r="E54" s="70"/>
      <c r="F54" s="122"/>
      <c r="G54" s="98"/>
      <c r="H54" s="72"/>
    </row>
    <row r="55" spans="1:8" hidden="1">
      <c r="A55" s="84" t="s">
        <v>190</v>
      </c>
      <c r="D55" s="100">
        <f>SUM(D35:D53)</f>
        <v>-7968.0129999999999</v>
      </c>
      <c r="F55" s="100">
        <f>SUM(F35:F54)</f>
        <v>-9057.8919999999998</v>
      </c>
      <c r="G55" s="98">
        <f>D55-'[9]Cash flow (announcement)'!$D$57</f>
        <v>175288.98699999999</v>
      </c>
      <c r="H55" s="101">
        <v>-197728.89199999999</v>
      </c>
    </row>
    <row r="56" spans="1:8" hidden="1">
      <c r="A56" s="84"/>
      <c r="B56" s="84"/>
      <c r="D56" s="70"/>
      <c r="F56" s="70"/>
      <c r="G56" s="98"/>
      <c r="H56" s="72"/>
    </row>
    <row r="57" spans="1:8" hidden="1">
      <c r="A57" s="84" t="s">
        <v>44</v>
      </c>
      <c r="D57" s="70"/>
      <c r="F57" s="70"/>
      <c r="G57" s="98"/>
      <c r="H57" s="72"/>
    </row>
    <row r="58" spans="1:8" hidden="1">
      <c r="A58" s="89" t="s">
        <v>204</v>
      </c>
      <c r="D58" s="70">
        <v>-10923.031999999999</v>
      </c>
      <c r="F58" s="70">
        <v>-20405.960999999999</v>
      </c>
      <c r="G58" s="98"/>
      <c r="H58" s="72"/>
    </row>
    <row r="59" spans="1:8" hidden="1">
      <c r="A59" s="89" t="s">
        <v>45</v>
      </c>
      <c r="D59" s="70"/>
      <c r="F59" s="70"/>
      <c r="G59" s="98"/>
      <c r="H59" s="72"/>
    </row>
    <row r="60" spans="1:8" hidden="1">
      <c r="A60" s="89" t="s">
        <v>135</v>
      </c>
      <c r="D60" s="70"/>
      <c r="F60" s="70"/>
      <c r="G60" s="98"/>
      <c r="H60" s="72"/>
    </row>
    <row r="61" spans="1:8" hidden="1">
      <c r="A61" s="89" t="s">
        <v>188</v>
      </c>
      <c r="D61" s="70"/>
      <c r="F61" s="70"/>
      <c r="G61" s="98"/>
      <c r="H61" s="72"/>
    </row>
    <row r="62" spans="1:8" hidden="1">
      <c r="A62" s="89" t="s">
        <v>55</v>
      </c>
      <c r="D62" s="70"/>
      <c r="F62" s="70"/>
      <c r="G62" s="98"/>
      <c r="H62" s="72"/>
    </row>
    <row r="63" spans="1:8" hidden="1">
      <c r="A63" s="89" t="s">
        <v>184</v>
      </c>
      <c r="D63" s="70"/>
      <c r="F63" s="70"/>
      <c r="G63" s="98"/>
      <c r="H63" s="72"/>
    </row>
    <row r="64" spans="1:8" hidden="1">
      <c r="A64" s="89" t="s">
        <v>136</v>
      </c>
      <c r="D64" s="70"/>
      <c r="F64" s="70">
        <v>-280681.08399999997</v>
      </c>
      <c r="G64" s="98"/>
      <c r="H64" s="72"/>
    </row>
    <row r="65" spans="1:10" hidden="1">
      <c r="A65" s="89" t="s">
        <v>76</v>
      </c>
      <c r="D65" s="70"/>
      <c r="F65" s="70"/>
      <c r="G65" s="98"/>
      <c r="H65" s="72"/>
    </row>
    <row r="66" spans="1:10" hidden="1">
      <c r="A66" s="89" t="s">
        <v>12</v>
      </c>
      <c r="D66" s="72"/>
      <c r="F66" s="72"/>
      <c r="G66" s="98"/>
      <c r="H66" s="72"/>
    </row>
    <row r="67" spans="1:10" hidden="1">
      <c r="A67" s="89" t="s">
        <v>164</v>
      </c>
      <c r="D67" s="71">
        <v>0</v>
      </c>
      <c r="F67" s="71">
        <v>0</v>
      </c>
      <c r="G67" s="98"/>
      <c r="H67" s="72"/>
    </row>
    <row r="68" spans="1:10" hidden="1">
      <c r="D68" s="122"/>
      <c r="F68" s="122"/>
      <c r="G68" s="98"/>
      <c r="H68" s="72"/>
    </row>
    <row r="69" spans="1:10" hidden="1">
      <c r="A69" s="84" t="s">
        <v>176</v>
      </c>
      <c r="D69" s="100">
        <f>SUM(D58:D67)</f>
        <v>-10923.031999999999</v>
      </c>
      <c r="F69" s="100">
        <f>SUM(F58:F68)</f>
        <v>-301087.04499999998</v>
      </c>
      <c r="G69" s="98">
        <f>D69-'[9]Cash flow (announcement)'!$D$70</f>
        <v>2244842.9679999999</v>
      </c>
      <c r="H69" s="101">
        <v>2025755.9550000001</v>
      </c>
    </row>
    <row r="70" spans="1:10" outlineLevel="1">
      <c r="A70" s="84"/>
      <c r="B70" s="84"/>
      <c r="D70" s="70"/>
      <c r="F70" s="70"/>
      <c r="G70" s="98"/>
      <c r="H70" s="72"/>
    </row>
    <row r="71" spans="1:10" outlineLevel="1">
      <c r="A71" s="89" t="s">
        <v>51</v>
      </c>
      <c r="D71" s="70">
        <f>D32+D55+D69</f>
        <v>26834.622000000003</v>
      </c>
      <c r="F71" s="70">
        <f>F32+F55+F69</f>
        <v>-193309.28</v>
      </c>
      <c r="G71" s="98"/>
      <c r="H71" s="72"/>
    </row>
    <row r="72" spans="1:10" hidden="1" outlineLevel="1">
      <c r="A72" s="89" t="s">
        <v>69</v>
      </c>
      <c r="D72" s="70" t="e">
        <f>'Changes in equity '!#REF!</f>
        <v>#REF!</v>
      </c>
      <c r="F72" s="70">
        <v>0</v>
      </c>
      <c r="G72" s="98"/>
      <c r="H72" s="72"/>
      <c r="J72" s="90" t="s">
        <v>170</v>
      </c>
    </row>
    <row r="73" spans="1:10" outlineLevel="1">
      <c r="A73" s="89" t="s">
        <v>128</v>
      </c>
      <c r="D73" s="71">
        <v>327004.46999999997</v>
      </c>
      <c r="F73" s="71">
        <v>477995.516</v>
      </c>
      <c r="G73" s="98"/>
      <c r="H73" s="72"/>
    </row>
    <row r="74" spans="1:10" outlineLevel="1">
      <c r="D74" s="72"/>
      <c r="F74" s="72"/>
      <c r="G74" s="98"/>
      <c r="H74" s="72"/>
    </row>
    <row r="75" spans="1:10" ht="14.25" outlineLevel="1" thickBot="1">
      <c r="A75" s="84" t="s">
        <v>129</v>
      </c>
      <c r="D75" s="102" t="e">
        <f>SUM(D71:D73)</f>
        <v>#REF!</v>
      </c>
      <c r="F75" s="102">
        <f>SUM(F71:F74)</f>
        <v>284686.23600000003</v>
      </c>
      <c r="G75" s="98"/>
      <c r="H75" s="101"/>
    </row>
    <row r="76" spans="1:10" ht="14.25" outlineLevel="1" thickTop="1">
      <c r="A76" s="95"/>
      <c r="B76" s="95"/>
      <c r="C76" s="103"/>
      <c r="D76" s="70"/>
      <c r="F76" s="70"/>
      <c r="G76" s="98"/>
      <c r="H76" s="72"/>
      <c r="I76" s="94"/>
      <c r="J76" s="94"/>
    </row>
    <row r="77" spans="1:10" outlineLevel="1">
      <c r="A77" s="95" t="s">
        <v>23</v>
      </c>
      <c r="B77" s="95"/>
      <c r="C77" s="103"/>
      <c r="D77" s="70"/>
      <c r="F77" s="70"/>
      <c r="G77" s="98"/>
      <c r="H77" s="72"/>
      <c r="I77" s="94"/>
      <c r="J77" s="94"/>
    </row>
    <row r="78" spans="1:10" outlineLevel="1">
      <c r="A78" s="95"/>
      <c r="B78" s="93" t="s">
        <v>24</v>
      </c>
      <c r="C78" s="103"/>
      <c r="D78" s="72">
        <f>19066.908+318270.092+16502.092</f>
        <v>353839.092</v>
      </c>
      <c r="F78" s="72">
        <f>18269.458+241209.542+25207.235</f>
        <v>284686.23499999999</v>
      </c>
      <c r="G78" s="98"/>
      <c r="H78" s="72"/>
      <c r="I78" s="94"/>
      <c r="J78" s="72"/>
    </row>
    <row r="79" spans="1:10" hidden="1" outlineLevel="1">
      <c r="A79" s="95"/>
      <c r="B79" s="93" t="s">
        <v>52</v>
      </c>
      <c r="C79" s="103"/>
      <c r="D79" s="70">
        <v>0</v>
      </c>
      <c r="F79" s="70">
        <v>0</v>
      </c>
      <c r="G79" s="98"/>
      <c r="H79" s="72"/>
      <c r="I79" s="94"/>
      <c r="J79" s="72"/>
    </row>
    <row r="80" spans="1:10" hidden="1" outlineLevel="1">
      <c r="A80" s="95"/>
      <c r="B80" s="93" t="s">
        <v>53</v>
      </c>
      <c r="C80" s="103"/>
      <c r="D80" s="72">
        <v>0</v>
      </c>
      <c r="F80" s="72">
        <v>0</v>
      </c>
      <c r="G80" s="98"/>
      <c r="H80" s="72"/>
      <c r="I80" s="94"/>
      <c r="J80" s="72"/>
    </row>
    <row r="81" spans="1:10" ht="12.75" hidden="1" customHeight="1" outlineLevel="1">
      <c r="A81" s="95"/>
      <c r="B81" s="93" t="s">
        <v>59</v>
      </c>
      <c r="C81" s="103"/>
      <c r="D81" s="71">
        <v>0</v>
      </c>
      <c r="F81" s="71">
        <v>0</v>
      </c>
      <c r="G81" s="98"/>
      <c r="H81" s="72"/>
      <c r="I81" s="94"/>
      <c r="J81" s="72"/>
    </row>
    <row r="82" spans="1:10" outlineLevel="1">
      <c r="A82" s="95"/>
      <c r="B82" s="93"/>
      <c r="C82" s="103"/>
      <c r="D82" s="72"/>
      <c r="E82" s="98"/>
      <c r="F82" s="72"/>
      <c r="G82" s="98"/>
      <c r="H82" s="72"/>
      <c r="I82" s="94"/>
      <c r="J82" s="72"/>
    </row>
    <row r="83" spans="1:10" ht="14.25" outlineLevel="1" thickBot="1">
      <c r="A83" s="95"/>
      <c r="B83" s="93"/>
      <c r="C83" s="103"/>
      <c r="D83" s="102">
        <f>SUM(D78:D81)</f>
        <v>353839.092</v>
      </c>
      <c r="F83" s="102">
        <f>SUM(F78:F82)</f>
        <v>284686.23499999999</v>
      </c>
      <c r="G83" s="98"/>
      <c r="H83" s="101"/>
      <c r="I83" s="123"/>
      <c r="J83" s="101"/>
    </row>
    <row r="84" spans="1:10" ht="14.25" thickTop="1">
      <c r="A84" s="95"/>
      <c r="B84" s="93"/>
      <c r="C84" s="103"/>
      <c r="D84" s="101"/>
      <c r="E84" s="104"/>
      <c r="F84" s="101"/>
      <c r="H84" s="101"/>
      <c r="I84" s="94"/>
      <c r="J84" s="94"/>
    </row>
    <row r="85" spans="1:10">
      <c r="A85" s="105" t="s">
        <v>130</v>
      </c>
      <c r="B85" s="93"/>
      <c r="C85" s="103"/>
      <c r="D85" s="101"/>
      <c r="F85" s="101"/>
      <c r="H85" s="101"/>
    </row>
    <row r="86" spans="1:10">
      <c r="A86" s="105" t="s">
        <v>205</v>
      </c>
      <c r="B86" s="93"/>
      <c r="C86" s="103"/>
      <c r="D86" s="101"/>
      <c r="F86" s="101"/>
      <c r="H86" s="101"/>
    </row>
    <row r="90" spans="1:10">
      <c r="D90" s="96">
        <f>+D83-'Balance sheet'!F34</f>
        <v>0</v>
      </c>
    </row>
    <row r="97" spans="4:8">
      <c r="D97" s="101"/>
      <c r="F97" s="101"/>
      <c r="H97" s="101"/>
    </row>
  </sheetData>
  <customSheetViews>
    <customSheetView guid="{3C97500B-C740-416A-A2A5-ABAB29E29F27}" hiddenRows="1" state="hidden">
      <selection activeCell="D71" sqref="D71"/>
      <pageMargins left="0.5" right="0.32" top="1" bottom="0.5" header="0.5" footer="0.25"/>
      <pageSetup paperSize="9" scale="60" fitToWidth="2" orientation="portrait" r:id="rId1"/>
      <headerFooter>
        <oddHeader xml:space="preserve">&amp;L&amp;"Courier New,Regular"&amp;12&amp;UGas Malaysia Berhad (240409-t)                                                Page 5 of 27
</oddHeader>
      </headerFooter>
    </customSheetView>
  </customSheetViews>
  <pageMargins left="0.5" right="0.32" top="1" bottom="0.5" header="0.5" footer="0.25"/>
  <pageSetup paperSize="9" scale="60" fitToWidth="2" orientation="portrait" r:id="rId2"/>
  <headerFooter>
    <oddHeader xml:space="preserve">&amp;L&amp;"Courier New,Regular"&amp;12&amp;UGas Malaysia Berhad (240409-t)                                                Page 5 of 27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Income statement </vt:lpstr>
      <vt:lpstr>Balance sheet</vt:lpstr>
      <vt:lpstr>Changes in equity </vt:lpstr>
      <vt:lpstr>Changes in equity  (2010)ss</vt:lpstr>
      <vt:lpstr>Changes in equity  (2011)</vt:lpstr>
      <vt:lpstr>Cash flow</vt:lpstr>
      <vt:lpstr>Cash flow (2)</vt:lpstr>
      <vt:lpstr>'Balance sheet'!Print_Area</vt:lpstr>
      <vt:lpstr>'Cash flow'!Print_Area</vt:lpstr>
      <vt:lpstr>'Cash flow (2)'!Print_Area</vt:lpstr>
      <vt:lpstr>'Changes in equity '!Print_Area</vt:lpstr>
      <vt:lpstr>'Changes in equity  (2010)ss'!Print_Area</vt:lpstr>
      <vt:lpstr>'Changes in equity  (2011)'!Print_Area</vt:lpstr>
      <vt:lpstr>'Income statement '!Print_Area</vt:lpstr>
      <vt:lpstr>'Cash flow'!Print_Titles</vt:lpstr>
      <vt:lpstr>'Cash flow (2)'!Print_Titles</vt:lpstr>
      <vt:lpstr>'Changes in equity '!Print_Titles</vt:lpstr>
      <vt:lpstr>'Changes in equity  (2010)ss'!Print_Titles</vt:lpstr>
      <vt:lpstr>'Changes in equity  (2011)'!Print_Titles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 </cp:lastModifiedBy>
  <cp:lastPrinted>2012-06-07T02:00:37Z</cp:lastPrinted>
  <dcterms:created xsi:type="dcterms:W3CDTF">2001-05-23T03:51:52Z</dcterms:created>
  <dcterms:modified xsi:type="dcterms:W3CDTF">2012-06-07T04:22:43Z</dcterms:modified>
</cp:coreProperties>
</file>